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65" windowWidth="15480" windowHeight="11580" tabRatio="744"/>
  </bookViews>
  <sheets>
    <sheet name="Anleitung" sheetId="81" r:id="rId1"/>
    <sheet name="Spielplan" sheetId="1" r:id="rId2"/>
    <sheet name="Punktemodus" sheetId="4" r:id="rId3"/>
    <sheet name="Auswertung" sheetId="68" r:id="rId4"/>
    <sheet name="Rangliste" sheetId="70" r:id="rId5"/>
    <sheet name="Anpfiff" sheetId="132" r:id="rId6"/>
    <sheet name="Regelwerk" sheetId="66" r:id="rId7"/>
    <sheet name="Formel" sheetId="77" r:id="rId8"/>
    <sheet name="Tipper 001" sheetId="67" r:id="rId9"/>
    <sheet name="Tipper 002" sheetId="82" r:id="rId10"/>
    <sheet name="Tipper 003" sheetId="83" r:id="rId11"/>
    <sheet name="Tipper 004" sheetId="84" r:id="rId12"/>
    <sheet name="Tipper 005" sheetId="85" r:id="rId13"/>
    <sheet name="Tipper 006" sheetId="86" r:id="rId14"/>
    <sheet name="Tipper 007" sheetId="87" r:id="rId15"/>
    <sheet name="Tipper 008" sheetId="88" r:id="rId16"/>
    <sheet name="Tipper 009" sheetId="89" r:id="rId17"/>
    <sheet name="Tipper 010" sheetId="90" r:id="rId18"/>
    <sheet name="Tipper 011" sheetId="91" r:id="rId19"/>
    <sheet name="Tipper 012" sheetId="92" r:id="rId20"/>
    <sheet name="Tipper 013" sheetId="93" r:id="rId21"/>
    <sheet name="Tipper 014" sheetId="94" r:id="rId22"/>
    <sheet name="Tipper 015" sheetId="95" r:id="rId23"/>
    <sheet name="Tipper 016" sheetId="96" r:id="rId24"/>
    <sheet name="Tipper 017" sheetId="98" r:id="rId25"/>
    <sheet name="Tipper 018" sheetId="99" r:id="rId26"/>
    <sheet name="Tipper 019" sheetId="100" r:id="rId27"/>
    <sheet name="Tipper 020" sheetId="101" r:id="rId28"/>
    <sheet name="Tipper 021" sheetId="102" r:id="rId29"/>
    <sheet name="Tipper 022" sheetId="103" r:id="rId30"/>
    <sheet name="Tipper 023" sheetId="104" r:id="rId31"/>
    <sheet name="Tipper 024" sheetId="105" r:id="rId32"/>
    <sheet name="Tipper 025" sheetId="106" r:id="rId33"/>
    <sheet name="Tipper 026" sheetId="107" r:id="rId34"/>
    <sheet name="Tipper 027" sheetId="108" r:id="rId35"/>
    <sheet name="Tipper 028" sheetId="109" r:id="rId36"/>
    <sheet name="Tipper 029" sheetId="110" r:id="rId37"/>
    <sheet name="Tipper 030" sheetId="111" r:id="rId38"/>
    <sheet name="Tipper 031" sheetId="112" r:id="rId39"/>
    <sheet name="Tipper 032" sheetId="113" r:id="rId40"/>
    <sheet name="Tipper 033" sheetId="114" r:id="rId41"/>
    <sheet name="Tipper 034" sheetId="115" r:id="rId42"/>
    <sheet name="Tipper 035" sheetId="116" r:id="rId43"/>
    <sheet name="Tipper 036" sheetId="117" r:id="rId44"/>
    <sheet name="Tipper 037" sheetId="118" r:id="rId45"/>
    <sheet name="Tipper 038" sheetId="119" r:id="rId46"/>
    <sheet name="Tipper 039" sheetId="120" r:id="rId47"/>
    <sheet name="Tipper 040" sheetId="121" r:id="rId48"/>
    <sheet name="Tipper 041" sheetId="122" r:id="rId49"/>
    <sheet name="Tipper 042" sheetId="123" r:id="rId50"/>
    <sheet name="Tipper 043" sheetId="124" r:id="rId51"/>
    <sheet name="Tipper 044" sheetId="125" r:id="rId52"/>
    <sheet name="Tipper 045" sheetId="126" r:id="rId53"/>
    <sheet name="Tipper 046" sheetId="127" r:id="rId54"/>
    <sheet name="Tipper 047" sheetId="128" r:id="rId55"/>
    <sheet name="Tipper 048" sheetId="129" r:id="rId56"/>
    <sheet name="Tipper 049" sheetId="130" r:id="rId57"/>
    <sheet name="Tipper 050" sheetId="131" r:id="rId58"/>
  </sheets>
  <definedNames>
    <definedName name="_xlnm.Print_Area" localSheetId="0">Anleitung!#REF!</definedName>
    <definedName name="_xlnm.Print_Area" localSheetId="4">Rangliste!$A$1:$E$54</definedName>
    <definedName name="_xlnm.Print_Area" localSheetId="1">Spielplan!$A$1:$BW$50</definedName>
    <definedName name="_xlnm.Print_Area" localSheetId="8">'Tipper 001'!$A$1:$BW$49</definedName>
    <definedName name="_xlnm.Print_Area" localSheetId="9">'Tipper 002'!$A$1:$BW$49</definedName>
    <definedName name="_xlnm.Print_Area" localSheetId="10">'Tipper 003'!$A$1:$BW$49</definedName>
    <definedName name="_xlnm.Print_Area" localSheetId="11">'Tipper 004'!$A$1:$BW$49</definedName>
    <definedName name="_xlnm.Print_Area" localSheetId="12">'Tipper 005'!$A$1:$BW$49</definedName>
    <definedName name="_xlnm.Print_Area" localSheetId="13">'Tipper 006'!$A$1:$BW$49</definedName>
    <definedName name="_xlnm.Print_Area" localSheetId="14">'Tipper 007'!$A$1:$BW$49</definedName>
    <definedName name="_xlnm.Print_Area" localSheetId="15">'Tipper 008'!$A$1:$BW$49</definedName>
    <definedName name="_xlnm.Print_Area" localSheetId="16">'Tipper 009'!$A$1:$BW$49</definedName>
    <definedName name="_xlnm.Print_Area" localSheetId="17">'Tipper 010'!$A$1:$BW$49</definedName>
    <definedName name="_xlnm.Print_Area" localSheetId="18">'Tipper 011'!$A$1:$BW$49</definedName>
    <definedName name="_xlnm.Print_Area" localSheetId="19">'Tipper 012'!$A$1:$BW$49</definedName>
    <definedName name="_xlnm.Print_Area" localSheetId="20">'Tipper 013'!$A$1:$BW$49</definedName>
    <definedName name="_xlnm.Print_Area" localSheetId="21">'Tipper 014'!$A$1:$BW$49</definedName>
    <definedName name="_xlnm.Print_Area" localSheetId="22">'Tipper 015'!$A$1:$BW$49</definedName>
    <definedName name="_xlnm.Print_Area" localSheetId="23">'Tipper 016'!$A$1:$BW$49</definedName>
    <definedName name="_xlnm.Print_Area" localSheetId="24">'Tipper 017'!$A$1:$BW$49</definedName>
    <definedName name="_xlnm.Print_Area" localSheetId="25">'Tipper 018'!$A$1:$BW$49</definedName>
    <definedName name="_xlnm.Print_Area" localSheetId="26">'Tipper 019'!$A$1:$BW$49</definedName>
    <definedName name="_xlnm.Print_Area" localSheetId="27">'Tipper 020'!$A$1:$BW$49</definedName>
    <definedName name="_xlnm.Print_Area" localSheetId="28">'Tipper 021'!$A$1:$BW$49</definedName>
    <definedName name="_xlnm.Print_Area" localSheetId="29">'Tipper 022'!$A$1:$BW$49</definedName>
    <definedName name="_xlnm.Print_Area" localSheetId="30">'Tipper 023'!$A$1:$BW$49</definedName>
    <definedName name="_xlnm.Print_Area" localSheetId="31">'Tipper 024'!$A$1:$BW$49</definedName>
    <definedName name="_xlnm.Print_Area" localSheetId="32">'Tipper 025'!$A$1:$BW$49</definedName>
    <definedName name="_xlnm.Print_Area" localSheetId="33">'Tipper 026'!$A$1:$BW$49</definedName>
    <definedName name="_xlnm.Print_Area" localSheetId="34">'Tipper 027'!$A$1:$BW$49</definedName>
    <definedName name="_xlnm.Print_Area" localSheetId="35">'Tipper 028'!$A$1:$BW$49</definedName>
    <definedName name="_xlnm.Print_Area" localSheetId="36">'Tipper 029'!$A$1:$BW$49</definedName>
    <definedName name="_xlnm.Print_Area" localSheetId="37">'Tipper 030'!$A$1:$BW$49</definedName>
    <definedName name="_xlnm.Print_Area" localSheetId="38">'Tipper 031'!$A$1:$BW$49</definedName>
    <definedName name="_xlnm.Print_Area" localSheetId="39">'Tipper 032'!$A$1:$BW$49</definedName>
    <definedName name="_xlnm.Print_Area" localSheetId="40">'Tipper 033'!$A$1:$BW$49</definedName>
    <definedName name="_xlnm.Print_Area" localSheetId="41">'Tipper 034'!$A$1:$BW$49</definedName>
    <definedName name="_xlnm.Print_Area" localSheetId="42">'Tipper 035'!$A$1:$BW$49</definedName>
    <definedName name="_xlnm.Print_Area" localSheetId="43">'Tipper 036'!$A$1:$BW$49</definedName>
    <definedName name="_xlnm.Print_Area" localSheetId="44">'Tipper 037'!$A$1:$BW$49</definedName>
    <definedName name="_xlnm.Print_Area" localSheetId="45">'Tipper 038'!$A$1:$BW$49</definedName>
    <definedName name="_xlnm.Print_Area" localSheetId="46">'Tipper 039'!$A$1:$BW$49</definedName>
    <definedName name="_xlnm.Print_Area" localSheetId="47">'Tipper 040'!$A$1:$BW$49</definedName>
    <definedName name="_xlnm.Print_Area" localSheetId="48">'Tipper 041'!$A$1:$BW$49</definedName>
    <definedName name="_xlnm.Print_Area" localSheetId="49">'Tipper 042'!$A$1:$BW$49</definedName>
    <definedName name="_xlnm.Print_Area" localSheetId="50">'Tipper 043'!$A$1:$BW$49</definedName>
    <definedName name="_xlnm.Print_Area" localSheetId="51">'Tipper 044'!$A$1:$BW$49</definedName>
    <definedName name="_xlnm.Print_Area" localSheetId="52">'Tipper 045'!$A$1:$BW$49</definedName>
    <definedName name="_xlnm.Print_Area" localSheetId="53">'Tipper 046'!$A$1:$BW$49</definedName>
    <definedName name="_xlnm.Print_Area" localSheetId="54">'Tipper 047'!$A$1:$BW$49</definedName>
    <definedName name="_xlnm.Print_Area" localSheetId="55">'Tipper 048'!$A$1:$BW$49</definedName>
    <definedName name="_xlnm.Print_Area" localSheetId="56">'Tipper 049'!$A$1:$BW$49</definedName>
    <definedName name="_xlnm.Print_Area" localSheetId="57">'Tipper 050'!$A$1:$BW$49</definedName>
  </definedNames>
  <calcPr calcId="145621"/>
</workbook>
</file>

<file path=xl/calcChain.xml><?xml version="1.0" encoding="utf-8"?>
<calcChain xmlns="http://schemas.openxmlformats.org/spreadsheetml/2006/main">
  <c r="F115" i="66" l="1"/>
  <c r="A115" i="66"/>
  <c r="F114" i="66"/>
  <c r="A114" i="66"/>
  <c r="F113" i="66"/>
  <c r="A113" i="66"/>
  <c r="F112" i="66"/>
  <c r="A112" i="66"/>
  <c r="D53" i="70"/>
  <c r="A53" i="70"/>
  <c r="D52" i="70"/>
  <c r="A52" i="70"/>
  <c r="B53" i="70" s="1"/>
  <c r="D51" i="70"/>
  <c r="A51" i="70"/>
  <c r="B52" i="70" s="1"/>
  <c r="D50" i="70"/>
  <c r="A50" i="70"/>
  <c r="B51" i="70" s="1"/>
  <c r="D49" i="70"/>
  <c r="A49" i="70"/>
  <c r="B50" i="70" s="1"/>
  <c r="D48" i="70"/>
  <c r="A48" i="70"/>
  <c r="B49" i="70" s="1"/>
  <c r="J56" i="68"/>
  <c r="J55" i="68"/>
  <c r="J54" i="68"/>
  <c r="J53" i="68"/>
  <c r="J52" i="68"/>
  <c r="J51" i="68"/>
  <c r="J50" i="68"/>
  <c r="J49" i="68"/>
  <c r="J48" i="68"/>
  <c r="J47" i="68"/>
  <c r="J46" i="68"/>
  <c r="J45" i="68"/>
  <c r="J44" i="68"/>
  <c r="J43" i="68"/>
  <c r="J42" i="68"/>
  <c r="J41" i="68"/>
  <c r="J40" i="68"/>
  <c r="J39" i="68"/>
  <c r="J38" i="68"/>
  <c r="J37" i="68"/>
  <c r="J36" i="68"/>
  <c r="J35" i="68"/>
  <c r="J34" i="68"/>
  <c r="J33" i="68"/>
  <c r="J32" i="68"/>
  <c r="J31" i="68"/>
  <c r="J30" i="68"/>
  <c r="J29" i="68"/>
  <c r="J28" i="68"/>
  <c r="J27" i="68"/>
  <c r="J26" i="68"/>
  <c r="J25" i="68"/>
  <c r="J24" i="68"/>
  <c r="J23" i="68"/>
  <c r="J22" i="68"/>
  <c r="J21" i="68"/>
  <c r="J20" i="68"/>
  <c r="J19" i="68"/>
  <c r="J18" i="68"/>
  <c r="J17" i="68"/>
  <c r="J16" i="68"/>
  <c r="J15" i="68"/>
  <c r="J14" i="68"/>
  <c r="J13" i="68"/>
  <c r="J12" i="68"/>
  <c r="J11" i="68"/>
  <c r="J10" i="68"/>
  <c r="J9" i="68"/>
  <c r="J8" i="68"/>
  <c r="I56" i="68"/>
  <c r="C53" i="70" s="1"/>
  <c r="I55" i="68"/>
  <c r="C52" i="70" s="1"/>
  <c r="I54" i="68"/>
  <c r="C51" i="70" s="1"/>
  <c r="I53" i="68"/>
  <c r="C50" i="70" s="1"/>
  <c r="I52" i="68"/>
  <c r="C49" i="70" s="1"/>
  <c r="I51" i="68"/>
  <c r="C48" i="70" s="1"/>
  <c r="I50" i="68"/>
  <c r="I49" i="68"/>
  <c r="I48" i="68"/>
  <c r="I47" i="68"/>
  <c r="I46" i="68"/>
  <c r="I45" i="68"/>
  <c r="I44" i="68"/>
  <c r="I43" i="68"/>
  <c r="I42" i="68"/>
  <c r="I41" i="68"/>
  <c r="I40" i="68"/>
  <c r="I39" i="68"/>
  <c r="I38" i="68"/>
  <c r="I37" i="68"/>
  <c r="I36" i="68"/>
  <c r="I35" i="68"/>
  <c r="I34" i="68"/>
  <c r="I33" i="68"/>
  <c r="I32" i="68"/>
  <c r="I31" i="68"/>
  <c r="I30" i="68"/>
  <c r="I29" i="68"/>
  <c r="I28" i="68"/>
  <c r="I27" i="68"/>
  <c r="I26" i="68"/>
  <c r="I25" i="68"/>
  <c r="I24" i="68"/>
  <c r="I23" i="68"/>
  <c r="I22" i="68"/>
  <c r="I21" i="68"/>
  <c r="I20" i="68"/>
  <c r="I19" i="68"/>
  <c r="I18" i="68"/>
  <c r="I17" i="68"/>
  <c r="I16" i="68"/>
  <c r="I15" i="68"/>
  <c r="I14" i="68"/>
  <c r="I13" i="68"/>
  <c r="I12" i="68"/>
  <c r="I11" i="68"/>
  <c r="I10" i="68"/>
  <c r="I8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H24" i="68"/>
  <c r="H23" i="68"/>
  <c r="H22" i="68"/>
  <c r="H21" i="68"/>
  <c r="H20" i="68"/>
  <c r="H19" i="68"/>
  <c r="H18" i="68"/>
  <c r="H17" i="68"/>
  <c r="H16" i="68"/>
  <c r="H15" i="68"/>
  <c r="H14" i="68"/>
  <c r="H13" i="68"/>
  <c r="H12" i="68"/>
  <c r="H11" i="68"/>
  <c r="H10" i="68"/>
  <c r="H9" i="68"/>
  <c r="H8" i="68"/>
  <c r="G56" i="68"/>
  <c r="G55" i="68"/>
  <c r="G54" i="68"/>
  <c r="G53" i="68"/>
  <c r="G52" i="68"/>
  <c r="G51" i="68"/>
  <c r="G50" i="68"/>
  <c r="G49" i="68"/>
  <c r="G48" i="68"/>
  <c r="G47" i="68"/>
  <c r="G46" i="68"/>
  <c r="G45" i="68"/>
  <c r="G44" i="68"/>
  <c r="G43" i="68"/>
  <c r="G42" i="68"/>
  <c r="G41" i="68"/>
  <c r="G40" i="68"/>
  <c r="G39" i="68"/>
  <c r="G38" i="68"/>
  <c r="G37" i="68"/>
  <c r="G36" i="68"/>
  <c r="G35" i="68"/>
  <c r="G34" i="68"/>
  <c r="G33" i="68"/>
  <c r="G32" i="68"/>
  <c r="G31" i="68"/>
  <c r="G30" i="68"/>
  <c r="G29" i="68"/>
  <c r="G28" i="68"/>
  <c r="G27" i="68"/>
  <c r="G26" i="68"/>
  <c r="G25" i="68"/>
  <c r="G24" i="68"/>
  <c r="G23" i="68"/>
  <c r="G22" i="68"/>
  <c r="G21" i="68"/>
  <c r="G20" i="68"/>
  <c r="G19" i="68"/>
  <c r="G18" i="68"/>
  <c r="G17" i="68"/>
  <c r="G16" i="68"/>
  <c r="G15" i="68"/>
  <c r="G14" i="68"/>
  <c r="G13" i="68"/>
  <c r="G12" i="68"/>
  <c r="G11" i="68"/>
  <c r="G10" i="68"/>
  <c r="G9" i="68"/>
  <c r="G8" i="68"/>
  <c r="F56" i="68"/>
  <c r="F55" i="68"/>
  <c r="F54" i="68"/>
  <c r="F53" i="68"/>
  <c r="F52" i="68"/>
  <c r="E56" i="68"/>
  <c r="E55" i="68"/>
  <c r="E54" i="68"/>
  <c r="E53" i="68"/>
  <c r="E52" i="68"/>
  <c r="D56" i="68"/>
  <c r="D55" i="68"/>
  <c r="D54" i="68"/>
  <c r="D53" i="68"/>
  <c r="D52" i="68"/>
  <c r="C56" i="68"/>
  <c r="C55" i="68"/>
  <c r="C54" i="68"/>
  <c r="C53" i="68"/>
  <c r="C52" i="68"/>
  <c r="D51" i="68"/>
  <c r="F51" i="68" s="1"/>
  <c r="C51" i="68"/>
  <c r="E51" i="68" s="1"/>
  <c r="CE48" i="131"/>
  <c r="CD48" i="131"/>
  <c r="CC48" i="131"/>
  <c r="CB48" i="131"/>
  <c r="CA48" i="131"/>
  <c r="BZ48" i="131"/>
  <c r="CF48" i="131" s="1"/>
  <c r="W48" i="131"/>
  <c r="V48" i="131"/>
  <c r="S48" i="131"/>
  <c r="R48" i="131"/>
  <c r="O48" i="131"/>
  <c r="N48" i="131"/>
  <c r="L48" i="131"/>
  <c r="H48" i="131"/>
  <c r="C48" i="131"/>
  <c r="CE47" i="131"/>
  <c r="CD47" i="131"/>
  <c r="CC47" i="131"/>
  <c r="CB47" i="131"/>
  <c r="CA47" i="131"/>
  <c r="BZ47" i="131"/>
  <c r="CF47" i="131" s="1"/>
  <c r="X47" i="131"/>
  <c r="U47" i="131"/>
  <c r="T47" i="131"/>
  <c r="Q47" i="131"/>
  <c r="P47" i="131"/>
  <c r="M47" i="131"/>
  <c r="L47" i="131"/>
  <c r="H47" i="131"/>
  <c r="C47" i="131"/>
  <c r="CE46" i="131"/>
  <c r="CD46" i="131"/>
  <c r="CC46" i="131"/>
  <c r="CB46" i="131"/>
  <c r="CA46" i="131"/>
  <c r="BZ46" i="131"/>
  <c r="CF46" i="131" s="1"/>
  <c r="AI46" i="131"/>
  <c r="AT46" i="131" s="1"/>
  <c r="X46" i="131"/>
  <c r="V46" i="131"/>
  <c r="T46" i="131"/>
  <c r="R46" i="131"/>
  <c r="P46" i="131"/>
  <c r="N46" i="131"/>
  <c r="L46" i="131"/>
  <c r="H46" i="131"/>
  <c r="C46" i="131"/>
  <c r="CE45" i="131"/>
  <c r="CD45" i="131"/>
  <c r="CC45" i="131"/>
  <c r="CB45" i="131"/>
  <c r="CA45" i="131"/>
  <c r="BZ45" i="131"/>
  <c r="CF45" i="131" s="1"/>
  <c r="AI45" i="131"/>
  <c r="AT45" i="131" s="1"/>
  <c r="W45" i="131"/>
  <c r="U45" i="131"/>
  <c r="S45" i="131"/>
  <c r="Q45" i="131"/>
  <c r="O45" i="131"/>
  <c r="M45" i="131"/>
  <c r="L45" i="131"/>
  <c r="H45" i="131"/>
  <c r="C45" i="131"/>
  <c r="CE44" i="131"/>
  <c r="CD44" i="131"/>
  <c r="CC44" i="131"/>
  <c r="CB44" i="131"/>
  <c r="CA44" i="131"/>
  <c r="BZ44" i="131"/>
  <c r="CF44" i="131" s="1"/>
  <c r="AI44" i="131"/>
  <c r="AT44" i="131" s="1"/>
  <c r="X44" i="131"/>
  <c r="X49" i="131" s="1"/>
  <c r="AB46" i="131" s="1"/>
  <c r="AL46" i="131" s="1"/>
  <c r="AW46" i="131" s="1"/>
  <c r="W44" i="131"/>
  <c r="W49" i="131" s="1"/>
  <c r="AB45" i="131" s="1"/>
  <c r="AL45" i="131" s="1"/>
  <c r="AW45" i="131" s="1"/>
  <c r="T44" i="131"/>
  <c r="T49" i="131" s="1"/>
  <c r="AA46" i="131" s="1"/>
  <c r="S44" i="131"/>
  <c r="S49" i="131" s="1"/>
  <c r="AA45" i="131" s="1"/>
  <c r="P44" i="131"/>
  <c r="P49" i="131" s="1"/>
  <c r="Z46" i="131" s="1"/>
  <c r="O44" i="131"/>
  <c r="O49" i="131" s="1"/>
  <c r="Z45" i="131" s="1"/>
  <c r="L44" i="131"/>
  <c r="CE43" i="131"/>
  <c r="CD43" i="131"/>
  <c r="CC43" i="131"/>
  <c r="CB43" i="131"/>
  <c r="CA43" i="131"/>
  <c r="BZ43" i="131"/>
  <c r="CF43" i="131" s="1"/>
  <c r="CF49" i="131" s="1"/>
  <c r="AI43" i="131"/>
  <c r="AT43" i="131" s="1"/>
  <c r="V43" i="131"/>
  <c r="V49" i="131" s="1"/>
  <c r="AB44" i="131" s="1"/>
  <c r="AL44" i="131" s="1"/>
  <c r="AW44" i="131" s="1"/>
  <c r="U43" i="131"/>
  <c r="U49" i="131" s="1"/>
  <c r="AB43" i="131" s="1"/>
  <c r="AL43" i="131" s="1"/>
  <c r="AW43" i="131" s="1"/>
  <c r="R43" i="131"/>
  <c r="R49" i="131" s="1"/>
  <c r="AA44" i="131" s="1"/>
  <c r="Q43" i="131"/>
  <c r="Q49" i="131" s="1"/>
  <c r="AA43" i="131" s="1"/>
  <c r="N43" i="131"/>
  <c r="N49" i="131" s="1"/>
  <c r="Z44" i="131" s="1"/>
  <c r="M43" i="131"/>
  <c r="M49" i="131" s="1"/>
  <c r="Z43" i="131" s="1"/>
  <c r="L43" i="131"/>
  <c r="AQ42" i="131"/>
  <c r="AP42" i="131"/>
  <c r="AO42" i="131"/>
  <c r="AN42" i="131"/>
  <c r="CJ40" i="131"/>
  <c r="CE37" i="131"/>
  <c r="CD37" i="131"/>
  <c r="CC37" i="131"/>
  <c r="CB37" i="131"/>
  <c r="CA37" i="131"/>
  <c r="BZ37" i="131"/>
  <c r="CF37" i="131" s="1"/>
  <c r="W37" i="131"/>
  <c r="V37" i="131"/>
  <c r="S37" i="131"/>
  <c r="R37" i="131"/>
  <c r="O37" i="131"/>
  <c r="N37" i="131"/>
  <c r="L37" i="131"/>
  <c r="H37" i="131"/>
  <c r="C37" i="131"/>
  <c r="CE36" i="131"/>
  <c r="CD36" i="131"/>
  <c r="CC36" i="131"/>
  <c r="CB36" i="131"/>
  <c r="CA36" i="131"/>
  <c r="BZ36" i="131"/>
  <c r="CF36" i="131" s="1"/>
  <c r="X36" i="131"/>
  <c r="U36" i="131"/>
  <c r="T36" i="131"/>
  <c r="Q36" i="131"/>
  <c r="P36" i="131"/>
  <c r="M36" i="131"/>
  <c r="L36" i="131"/>
  <c r="H36" i="131"/>
  <c r="C36" i="131"/>
  <c r="CE35" i="131"/>
  <c r="CD35" i="131"/>
  <c r="CC35" i="131"/>
  <c r="CB35" i="131"/>
  <c r="CA35" i="131"/>
  <c r="BZ35" i="131"/>
  <c r="CF35" i="131" s="1"/>
  <c r="AI35" i="131"/>
  <c r="AT35" i="131" s="1"/>
  <c r="X35" i="131"/>
  <c r="V35" i="131"/>
  <c r="T35" i="131"/>
  <c r="R35" i="131"/>
  <c r="P35" i="131"/>
  <c r="N35" i="131"/>
  <c r="L35" i="131"/>
  <c r="H35" i="131"/>
  <c r="C35" i="131"/>
  <c r="CE34" i="131"/>
  <c r="CD34" i="131"/>
  <c r="CC34" i="131"/>
  <c r="CB34" i="131"/>
  <c r="CA34" i="131"/>
  <c r="BZ34" i="131"/>
  <c r="CF34" i="131" s="1"/>
  <c r="AI34" i="131"/>
  <c r="AT34" i="131" s="1"/>
  <c r="W34" i="131"/>
  <c r="U34" i="131"/>
  <c r="S34" i="131"/>
  <c r="Q34" i="131"/>
  <c r="O34" i="131"/>
  <c r="M34" i="131"/>
  <c r="L34" i="131"/>
  <c r="H34" i="131"/>
  <c r="C34" i="131"/>
  <c r="CJ33" i="131"/>
  <c r="CE33" i="131"/>
  <c r="CD33" i="131"/>
  <c r="CC33" i="131"/>
  <c r="CB33" i="131"/>
  <c r="CA33" i="131"/>
  <c r="BZ33" i="131"/>
  <c r="CF33" i="131" s="1"/>
  <c r="AT33" i="131"/>
  <c r="AI33" i="131"/>
  <c r="X33" i="131"/>
  <c r="X38" i="131" s="1"/>
  <c r="AB35" i="131" s="1"/>
  <c r="AL35" i="131" s="1"/>
  <c r="AW35" i="131" s="1"/>
  <c r="W33" i="131"/>
  <c r="W38" i="131" s="1"/>
  <c r="AB34" i="131" s="1"/>
  <c r="AL34" i="131" s="1"/>
  <c r="AW34" i="131" s="1"/>
  <c r="T33" i="131"/>
  <c r="T38" i="131" s="1"/>
  <c r="AA35" i="131" s="1"/>
  <c r="S33" i="131"/>
  <c r="S38" i="131" s="1"/>
  <c r="AA34" i="131" s="1"/>
  <c r="P33" i="131"/>
  <c r="P38" i="131" s="1"/>
  <c r="Z35" i="131" s="1"/>
  <c r="O33" i="131"/>
  <c r="O38" i="131" s="1"/>
  <c r="Z34" i="131" s="1"/>
  <c r="L33" i="131"/>
  <c r="CJ32" i="131"/>
  <c r="CE32" i="131"/>
  <c r="CD32" i="131"/>
  <c r="CC32" i="131"/>
  <c r="CB32" i="131"/>
  <c r="CA32" i="131"/>
  <c r="BZ32" i="131"/>
  <c r="CF32" i="131" s="1"/>
  <c r="CF38" i="131" s="1"/>
  <c r="AT32" i="131"/>
  <c r="AI32" i="131"/>
  <c r="AA32" i="131"/>
  <c r="AK32" i="131" s="1"/>
  <c r="AV32" i="131" s="1"/>
  <c r="V32" i="131"/>
  <c r="V38" i="131" s="1"/>
  <c r="AB33" i="131" s="1"/>
  <c r="AL33" i="131" s="1"/>
  <c r="AW33" i="131" s="1"/>
  <c r="U32" i="131"/>
  <c r="U38" i="131" s="1"/>
  <c r="AB32" i="131" s="1"/>
  <c r="AL32" i="131" s="1"/>
  <c r="AW32" i="131" s="1"/>
  <c r="R32" i="131"/>
  <c r="R38" i="131" s="1"/>
  <c r="AA33" i="131" s="1"/>
  <c r="Q32" i="131"/>
  <c r="Q38" i="131" s="1"/>
  <c r="N32" i="131"/>
  <c r="N38" i="131" s="1"/>
  <c r="Z33" i="131" s="1"/>
  <c r="M32" i="131"/>
  <c r="M38" i="131" s="1"/>
  <c r="Z32" i="131" s="1"/>
  <c r="L32" i="131"/>
  <c r="AQ31" i="131"/>
  <c r="AP31" i="131"/>
  <c r="AO31" i="131"/>
  <c r="AN31" i="131"/>
  <c r="CJ26" i="131"/>
  <c r="CE26" i="131"/>
  <c r="CD26" i="131"/>
  <c r="CC26" i="131"/>
  <c r="CB26" i="131"/>
  <c r="CA26" i="131"/>
  <c r="BZ26" i="131"/>
  <c r="CF26" i="131" s="1"/>
  <c r="W26" i="131"/>
  <c r="V26" i="131"/>
  <c r="S26" i="131"/>
  <c r="R26" i="131"/>
  <c r="O26" i="131"/>
  <c r="N26" i="131"/>
  <c r="L26" i="131"/>
  <c r="H26" i="131"/>
  <c r="C26" i="131"/>
  <c r="CJ25" i="131"/>
  <c r="CE25" i="131"/>
  <c r="CD25" i="131"/>
  <c r="CC25" i="131"/>
  <c r="CB25" i="131"/>
  <c r="CA25" i="131"/>
  <c r="BZ25" i="131"/>
  <c r="CF25" i="131" s="1"/>
  <c r="X25" i="131"/>
  <c r="U25" i="131"/>
  <c r="T25" i="131"/>
  <c r="Q25" i="131"/>
  <c r="P25" i="131"/>
  <c r="M25" i="131"/>
  <c r="L25" i="131"/>
  <c r="H25" i="131"/>
  <c r="C25" i="131"/>
  <c r="CJ24" i="131"/>
  <c r="CE24" i="131"/>
  <c r="CD24" i="131"/>
  <c r="CC24" i="131"/>
  <c r="CB24" i="131"/>
  <c r="CA24" i="131"/>
  <c r="BZ24" i="131"/>
  <c r="CF24" i="131" s="1"/>
  <c r="AT24" i="131"/>
  <c r="AI24" i="131"/>
  <c r="X24" i="131"/>
  <c r="V24" i="131"/>
  <c r="T24" i="131"/>
  <c r="R24" i="131"/>
  <c r="P24" i="131"/>
  <c r="N24" i="131"/>
  <c r="L24" i="131"/>
  <c r="H24" i="131"/>
  <c r="C24" i="131"/>
  <c r="CJ23" i="131"/>
  <c r="CE23" i="131"/>
  <c r="CD23" i="131"/>
  <c r="CC23" i="131"/>
  <c r="CB23" i="131"/>
  <c r="CA23" i="131"/>
  <c r="BZ23" i="131"/>
  <c r="CF23" i="131" s="1"/>
  <c r="AT23" i="131"/>
  <c r="AI23" i="131"/>
  <c r="W23" i="131"/>
  <c r="U23" i="131"/>
  <c r="S23" i="131"/>
  <c r="Q23" i="131"/>
  <c r="O23" i="131"/>
  <c r="M23" i="131"/>
  <c r="L23" i="131"/>
  <c r="H23" i="131"/>
  <c r="C23" i="131"/>
  <c r="CE22" i="131"/>
  <c r="CD22" i="131"/>
  <c r="CC22" i="131"/>
  <c r="CB22" i="131"/>
  <c r="CA22" i="131"/>
  <c r="BZ22" i="131"/>
  <c r="CF22" i="131" s="1"/>
  <c r="AI22" i="131"/>
  <c r="AT22" i="131" s="1"/>
  <c r="X22" i="131"/>
  <c r="X27" i="131" s="1"/>
  <c r="AB24" i="131" s="1"/>
  <c r="AL24" i="131" s="1"/>
  <c r="AW24" i="131" s="1"/>
  <c r="W22" i="131"/>
  <c r="W27" i="131" s="1"/>
  <c r="AB23" i="131" s="1"/>
  <c r="AL23" i="131" s="1"/>
  <c r="AW23" i="131" s="1"/>
  <c r="T22" i="131"/>
  <c r="T27" i="131" s="1"/>
  <c r="AA24" i="131" s="1"/>
  <c r="S22" i="131"/>
  <c r="S27" i="131" s="1"/>
  <c r="AA23" i="131" s="1"/>
  <c r="P22" i="131"/>
  <c r="P27" i="131" s="1"/>
  <c r="Z24" i="131" s="1"/>
  <c r="O22" i="131"/>
  <c r="O27" i="131" s="1"/>
  <c r="Z23" i="131" s="1"/>
  <c r="L22" i="131"/>
  <c r="CE21" i="131"/>
  <c r="CD21" i="131"/>
  <c r="CC21" i="131"/>
  <c r="CB21" i="131"/>
  <c r="CA21" i="131"/>
  <c r="BZ21" i="131"/>
  <c r="CF21" i="131" s="1"/>
  <c r="CF27" i="131" s="1"/>
  <c r="AT21" i="131"/>
  <c r="AI21" i="131"/>
  <c r="V21" i="131"/>
  <c r="V27" i="131" s="1"/>
  <c r="AB22" i="131" s="1"/>
  <c r="AL22" i="131" s="1"/>
  <c r="AW22" i="131" s="1"/>
  <c r="U21" i="131"/>
  <c r="U27" i="131" s="1"/>
  <c r="AB21" i="131" s="1"/>
  <c r="AL21" i="131" s="1"/>
  <c r="AW21" i="131" s="1"/>
  <c r="R21" i="131"/>
  <c r="R27" i="131" s="1"/>
  <c r="AA22" i="131" s="1"/>
  <c r="Q21" i="131"/>
  <c r="Q27" i="131" s="1"/>
  <c r="AA21" i="131" s="1"/>
  <c r="N21" i="131"/>
  <c r="N27" i="131" s="1"/>
  <c r="Z22" i="131" s="1"/>
  <c r="M21" i="131"/>
  <c r="M27" i="131" s="1"/>
  <c r="Z21" i="131" s="1"/>
  <c r="L21" i="131"/>
  <c r="AQ20" i="131"/>
  <c r="AP20" i="131"/>
  <c r="AO20" i="131"/>
  <c r="AN20" i="131"/>
  <c r="CJ17" i="131"/>
  <c r="CJ16" i="131"/>
  <c r="CJ15" i="131"/>
  <c r="CE15" i="131"/>
  <c r="CD15" i="131"/>
  <c r="CC15" i="131"/>
  <c r="CB15" i="131"/>
  <c r="CA15" i="131"/>
  <c r="BZ15" i="131"/>
  <c r="CF15" i="131" s="1"/>
  <c r="W15" i="131"/>
  <c r="V15" i="131"/>
  <c r="S15" i="131"/>
  <c r="R15" i="131"/>
  <c r="O15" i="131"/>
  <c r="N15" i="131"/>
  <c r="L15" i="131"/>
  <c r="H15" i="131"/>
  <c r="C15" i="131"/>
  <c r="CJ14" i="131"/>
  <c r="CE14" i="131"/>
  <c r="CD14" i="131"/>
  <c r="CC14" i="131"/>
  <c r="CB14" i="131"/>
  <c r="CA14" i="131"/>
  <c r="BZ14" i="131"/>
  <c r="CF14" i="131" s="1"/>
  <c r="X14" i="131"/>
  <c r="U14" i="131"/>
  <c r="T14" i="131"/>
  <c r="Q14" i="131"/>
  <c r="P14" i="131"/>
  <c r="M14" i="131"/>
  <c r="L14" i="131"/>
  <c r="H14" i="131"/>
  <c r="C14" i="131"/>
  <c r="CJ13" i="131"/>
  <c r="CE13" i="131"/>
  <c r="CD13" i="131"/>
  <c r="CC13" i="131"/>
  <c r="CB13" i="131"/>
  <c r="CA13" i="131"/>
  <c r="BZ13" i="131"/>
  <c r="CF13" i="131" s="1"/>
  <c r="AT13" i="131"/>
  <c r="AI13" i="131"/>
  <c r="X13" i="131"/>
  <c r="V13" i="131"/>
  <c r="T13" i="131"/>
  <c r="R13" i="131"/>
  <c r="P13" i="131"/>
  <c r="N13" i="131"/>
  <c r="L13" i="131"/>
  <c r="H13" i="131"/>
  <c r="C13" i="131"/>
  <c r="CJ12" i="131"/>
  <c r="CE12" i="131"/>
  <c r="CD12" i="131"/>
  <c r="CC12" i="131"/>
  <c r="CB12" i="131"/>
  <c r="CA12" i="131"/>
  <c r="BZ12" i="131"/>
  <c r="CF12" i="131" s="1"/>
  <c r="AT12" i="131"/>
  <c r="AI12" i="131"/>
  <c r="W12" i="131"/>
  <c r="U12" i="131"/>
  <c r="S12" i="131"/>
  <c r="Q12" i="131"/>
  <c r="O12" i="131"/>
  <c r="M12" i="131"/>
  <c r="L12" i="131"/>
  <c r="H12" i="131"/>
  <c r="C12" i="131"/>
  <c r="CJ11" i="131"/>
  <c r="CE11" i="131"/>
  <c r="CD11" i="131"/>
  <c r="CC11" i="131"/>
  <c r="CB11" i="131"/>
  <c r="CA11" i="131"/>
  <c r="BZ11" i="131"/>
  <c r="CF11" i="131" s="1"/>
  <c r="AI11" i="131"/>
  <c r="AT11" i="131" s="1"/>
  <c r="X11" i="131"/>
  <c r="X16" i="131" s="1"/>
  <c r="AB13" i="131" s="1"/>
  <c r="AL13" i="131" s="1"/>
  <c r="AW13" i="131" s="1"/>
  <c r="W11" i="131"/>
  <c r="W16" i="131" s="1"/>
  <c r="AB12" i="131" s="1"/>
  <c r="AL12" i="131" s="1"/>
  <c r="AW12" i="131" s="1"/>
  <c r="T11" i="131"/>
  <c r="T16" i="131" s="1"/>
  <c r="AA13" i="131" s="1"/>
  <c r="S11" i="131"/>
  <c r="S16" i="131" s="1"/>
  <c r="AA12" i="131" s="1"/>
  <c r="P11" i="131"/>
  <c r="P16" i="131" s="1"/>
  <c r="Z13" i="131" s="1"/>
  <c r="O11" i="131"/>
  <c r="O16" i="131" s="1"/>
  <c r="Z12" i="131" s="1"/>
  <c r="L11" i="131"/>
  <c r="CJ10" i="131"/>
  <c r="CE10" i="131"/>
  <c r="CD10" i="131"/>
  <c r="CC10" i="131"/>
  <c r="CB10" i="131"/>
  <c r="CA10" i="131"/>
  <c r="BZ10" i="131"/>
  <c r="CF10" i="131" s="1"/>
  <c r="CF16" i="131" s="1"/>
  <c r="CG49" i="131" s="1"/>
  <c r="BQ44" i="131" s="1"/>
  <c r="AI10" i="131"/>
  <c r="AT10" i="131" s="1"/>
  <c r="V10" i="131"/>
  <c r="V16" i="131" s="1"/>
  <c r="AB11" i="131" s="1"/>
  <c r="AL11" i="131" s="1"/>
  <c r="AW11" i="131" s="1"/>
  <c r="U10" i="131"/>
  <c r="U16" i="131" s="1"/>
  <c r="AB10" i="131" s="1"/>
  <c r="AL10" i="131" s="1"/>
  <c r="AW10" i="131" s="1"/>
  <c r="R10" i="131"/>
  <c r="R16" i="131" s="1"/>
  <c r="AA11" i="131" s="1"/>
  <c r="Q10" i="131"/>
  <c r="Q16" i="131" s="1"/>
  <c r="AA10" i="131" s="1"/>
  <c r="N10" i="131"/>
  <c r="N16" i="131" s="1"/>
  <c r="Z11" i="131" s="1"/>
  <c r="M10" i="131"/>
  <c r="M16" i="131" s="1"/>
  <c r="Z10" i="131" s="1"/>
  <c r="L10" i="131"/>
  <c r="AQ9" i="131"/>
  <c r="AP9" i="131"/>
  <c r="AO9" i="131"/>
  <c r="BK6" i="131"/>
  <c r="C6" i="131"/>
  <c r="CE48" i="130"/>
  <c r="CD48" i="130"/>
  <c r="CC48" i="130"/>
  <c r="CB48" i="130"/>
  <c r="CA48" i="130"/>
  <c r="BZ48" i="130"/>
  <c r="CF48" i="130" s="1"/>
  <c r="W48" i="130"/>
  <c r="V48" i="130"/>
  <c r="S48" i="130"/>
  <c r="R48" i="130"/>
  <c r="O48" i="130"/>
  <c r="N48" i="130"/>
  <c r="L48" i="130"/>
  <c r="H48" i="130"/>
  <c r="C48" i="130"/>
  <c r="CE47" i="130"/>
  <c r="CD47" i="130"/>
  <c r="CC47" i="130"/>
  <c r="CB47" i="130"/>
  <c r="CA47" i="130"/>
  <c r="BZ47" i="130"/>
  <c r="CF47" i="130" s="1"/>
  <c r="X47" i="130"/>
  <c r="U47" i="130"/>
  <c r="T47" i="130"/>
  <c r="Q47" i="130"/>
  <c r="P47" i="130"/>
  <c r="M47" i="130"/>
  <c r="L47" i="130"/>
  <c r="H47" i="130"/>
  <c r="C47" i="130"/>
  <c r="CE46" i="130"/>
  <c r="CD46" i="130"/>
  <c r="CC46" i="130"/>
  <c r="CB46" i="130"/>
  <c r="CA46" i="130"/>
  <c r="BZ46" i="130"/>
  <c r="CF46" i="130" s="1"/>
  <c r="AI46" i="130"/>
  <c r="AT46" i="130" s="1"/>
  <c r="X46" i="130"/>
  <c r="V46" i="130"/>
  <c r="T46" i="130"/>
  <c r="R46" i="130"/>
  <c r="P46" i="130"/>
  <c r="N46" i="130"/>
  <c r="L46" i="130"/>
  <c r="H46" i="130"/>
  <c r="C46" i="130"/>
  <c r="CE45" i="130"/>
  <c r="CD45" i="130"/>
  <c r="CC45" i="130"/>
  <c r="CB45" i="130"/>
  <c r="CA45" i="130"/>
  <c r="BZ45" i="130"/>
  <c r="CF45" i="130" s="1"/>
  <c r="AI45" i="130"/>
  <c r="AT45" i="130" s="1"/>
  <c r="W45" i="130"/>
  <c r="U45" i="130"/>
  <c r="S45" i="130"/>
  <c r="Q45" i="130"/>
  <c r="O45" i="130"/>
  <c r="M45" i="130"/>
  <c r="L45" i="130"/>
  <c r="H45" i="130"/>
  <c r="C45" i="130"/>
  <c r="CE44" i="130"/>
  <c r="CD44" i="130"/>
  <c r="CC44" i="130"/>
  <c r="CB44" i="130"/>
  <c r="CA44" i="130"/>
  <c r="BZ44" i="130"/>
  <c r="CF44" i="130" s="1"/>
  <c r="AI44" i="130"/>
  <c r="AT44" i="130" s="1"/>
  <c r="X44" i="130"/>
  <c r="X49" i="130" s="1"/>
  <c r="AB46" i="130" s="1"/>
  <c r="AL46" i="130" s="1"/>
  <c r="AW46" i="130" s="1"/>
  <c r="W44" i="130"/>
  <c r="W49" i="130" s="1"/>
  <c r="AB45" i="130" s="1"/>
  <c r="AL45" i="130" s="1"/>
  <c r="AW45" i="130" s="1"/>
  <c r="T44" i="130"/>
  <c r="T49" i="130" s="1"/>
  <c r="AA46" i="130" s="1"/>
  <c r="S44" i="130"/>
  <c r="S49" i="130" s="1"/>
  <c r="AA45" i="130" s="1"/>
  <c r="P44" i="130"/>
  <c r="P49" i="130" s="1"/>
  <c r="Z46" i="130" s="1"/>
  <c r="O44" i="130"/>
  <c r="O49" i="130" s="1"/>
  <c r="Z45" i="130" s="1"/>
  <c r="L44" i="130"/>
  <c r="CE43" i="130"/>
  <c r="CD43" i="130"/>
  <c r="CC43" i="130"/>
  <c r="CB43" i="130"/>
  <c r="CA43" i="130"/>
  <c r="BZ43" i="130"/>
  <c r="AI43" i="130"/>
  <c r="AT43" i="130" s="1"/>
  <c r="V43" i="130"/>
  <c r="V49" i="130" s="1"/>
  <c r="AB44" i="130" s="1"/>
  <c r="AL44" i="130" s="1"/>
  <c r="AW44" i="130" s="1"/>
  <c r="U43" i="130"/>
  <c r="U49" i="130" s="1"/>
  <c r="AB43" i="130" s="1"/>
  <c r="AL43" i="130" s="1"/>
  <c r="AW43" i="130" s="1"/>
  <c r="R43" i="130"/>
  <c r="R49" i="130" s="1"/>
  <c r="AA44" i="130" s="1"/>
  <c r="Q43" i="130"/>
  <c r="Q49" i="130" s="1"/>
  <c r="AA43" i="130" s="1"/>
  <c r="N43" i="130"/>
  <c r="N49" i="130" s="1"/>
  <c r="Z44" i="130" s="1"/>
  <c r="M43" i="130"/>
  <c r="M49" i="130" s="1"/>
  <c r="Z43" i="130" s="1"/>
  <c r="L43" i="130"/>
  <c r="AQ42" i="130"/>
  <c r="AP42" i="130"/>
  <c r="AO42" i="130"/>
  <c r="AN42" i="130"/>
  <c r="CJ40" i="130"/>
  <c r="CE37" i="130"/>
  <c r="CD37" i="130"/>
  <c r="CC37" i="130"/>
  <c r="CB37" i="130"/>
  <c r="CA37" i="130"/>
  <c r="BZ37" i="130"/>
  <c r="CF37" i="130" s="1"/>
  <c r="W37" i="130"/>
  <c r="V37" i="130"/>
  <c r="S37" i="130"/>
  <c r="R37" i="130"/>
  <c r="O37" i="130"/>
  <c r="N37" i="130"/>
  <c r="L37" i="130"/>
  <c r="H37" i="130"/>
  <c r="C37" i="130"/>
  <c r="CE36" i="130"/>
  <c r="CD36" i="130"/>
  <c r="CC36" i="130"/>
  <c r="CB36" i="130"/>
  <c r="CA36" i="130"/>
  <c r="BZ36" i="130"/>
  <c r="CF36" i="130" s="1"/>
  <c r="X36" i="130"/>
  <c r="U36" i="130"/>
  <c r="T36" i="130"/>
  <c r="Q36" i="130"/>
  <c r="P36" i="130"/>
  <c r="M36" i="130"/>
  <c r="L36" i="130"/>
  <c r="H36" i="130"/>
  <c r="C36" i="130"/>
  <c r="CE35" i="130"/>
  <c r="CD35" i="130"/>
  <c r="CC35" i="130"/>
  <c r="CB35" i="130"/>
  <c r="CA35" i="130"/>
  <c r="BZ35" i="130"/>
  <c r="CF35" i="130" s="1"/>
  <c r="AT35" i="130"/>
  <c r="AI35" i="130"/>
  <c r="X35" i="130"/>
  <c r="V35" i="130"/>
  <c r="T35" i="130"/>
  <c r="R35" i="130"/>
  <c r="P35" i="130"/>
  <c r="N35" i="130"/>
  <c r="L35" i="130"/>
  <c r="H35" i="130"/>
  <c r="C35" i="130"/>
  <c r="CE34" i="130"/>
  <c r="CD34" i="130"/>
  <c r="CC34" i="130"/>
  <c r="CB34" i="130"/>
  <c r="CA34" i="130"/>
  <c r="BZ34" i="130"/>
  <c r="AI34" i="130"/>
  <c r="AT34" i="130" s="1"/>
  <c r="W34" i="130"/>
  <c r="U34" i="130"/>
  <c r="S34" i="130"/>
  <c r="Q34" i="130"/>
  <c r="O34" i="130"/>
  <c r="M34" i="130"/>
  <c r="L34" i="130"/>
  <c r="H34" i="130"/>
  <c r="C34" i="130"/>
  <c r="CJ33" i="130"/>
  <c r="CE33" i="130"/>
  <c r="CD33" i="130"/>
  <c r="CC33" i="130"/>
  <c r="CB33" i="130"/>
  <c r="CA33" i="130"/>
  <c r="BZ33" i="130"/>
  <c r="CF33" i="130" s="1"/>
  <c r="AT33" i="130"/>
  <c r="AI33" i="130"/>
  <c r="X33" i="130"/>
  <c r="X38" i="130" s="1"/>
  <c r="AB35" i="130" s="1"/>
  <c r="AL35" i="130" s="1"/>
  <c r="AW35" i="130" s="1"/>
  <c r="W33" i="130"/>
  <c r="W38" i="130" s="1"/>
  <c r="AB34" i="130" s="1"/>
  <c r="AL34" i="130" s="1"/>
  <c r="AW34" i="130" s="1"/>
  <c r="T33" i="130"/>
  <c r="T38" i="130" s="1"/>
  <c r="AA35" i="130" s="1"/>
  <c r="S33" i="130"/>
  <c r="S38" i="130" s="1"/>
  <c r="AA34" i="130" s="1"/>
  <c r="P33" i="130"/>
  <c r="P38" i="130" s="1"/>
  <c r="Z35" i="130" s="1"/>
  <c r="O33" i="130"/>
  <c r="O38" i="130" s="1"/>
  <c r="Z34" i="130" s="1"/>
  <c r="L33" i="130"/>
  <c r="CJ32" i="130"/>
  <c r="CE32" i="130"/>
  <c r="CD32" i="130"/>
  <c r="CC32" i="130"/>
  <c r="CB32" i="130"/>
  <c r="CA32" i="130"/>
  <c r="BZ32" i="130"/>
  <c r="CF32" i="130" s="1"/>
  <c r="AT32" i="130"/>
  <c r="AI32" i="130"/>
  <c r="AA32" i="130"/>
  <c r="V32" i="130"/>
  <c r="V38" i="130" s="1"/>
  <c r="AB33" i="130" s="1"/>
  <c r="AL33" i="130" s="1"/>
  <c r="AW33" i="130" s="1"/>
  <c r="U32" i="130"/>
  <c r="U38" i="130" s="1"/>
  <c r="AB32" i="130" s="1"/>
  <c r="AL32" i="130" s="1"/>
  <c r="AW32" i="130" s="1"/>
  <c r="R32" i="130"/>
  <c r="R38" i="130" s="1"/>
  <c r="AA33" i="130" s="1"/>
  <c r="Q32" i="130"/>
  <c r="Q38" i="130" s="1"/>
  <c r="N32" i="130"/>
  <c r="N38" i="130" s="1"/>
  <c r="Z33" i="130" s="1"/>
  <c r="M32" i="130"/>
  <c r="M38" i="130" s="1"/>
  <c r="Z32" i="130" s="1"/>
  <c r="L32" i="130"/>
  <c r="AQ31" i="130"/>
  <c r="AP31" i="130"/>
  <c r="AO31" i="130"/>
  <c r="AN31" i="130"/>
  <c r="CJ26" i="130"/>
  <c r="CE26" i="130"/>
  <c r="CD26" i="130"/>
  <c r="CC26" i="130"/>
  <c r="CB26" i="130"/>
  <c r="CA26" i="130"/>
  <c r="BZ26" i="130"/>
  <c r="CF26" i="130" s="1"/>
  <c r="W26" i="130"/>
  <c r="V26" i="130"/>
  <c r="S26" i="130"/>
  <c r="R26" i="130"/>
  <c r="O26" i="130"/>
  <c r="N26" i="130"/>
  <c r="L26" i="130"/>
  <c r="H26" i="130"/>
  <c r="C26" i="130"/>
  <c r="CJ25" i="130"/>
  <c r="CE25" i="130"/>
  <c r="CD25" i="130"/>
  <c r="CC25" i="130"/>
  <c r="CB25" i="130"/>
  <c r="CA25" i="130"/>
  <c r="BZ25" i="130"/>
  <c r="CF25" i="130" s="1"/>
  <c r="X25" i="130"/>
  <c r="U25" i="130"/>
  <c r="T25" i="130"/>
  <c r="Q25" i="130"/>
  <c r="P25" i="130"/>
  <c r="M25" i="130"/>
  <c r="L25" i="130"/>
  <c r="H25" i="130"/>
  <c r="C25" i="130"/>
  <c r="CJ24" i="130"/>
  <c r="CE24" i="130"/>
  <c r="CD24" i="130"/>
  <c r="CC24" i="130"/>
  <c r="CB24" i="130"/>
  <c r="CA24" i="130"/>
  <c r="BZ24" i="130"/>
  <c r="CF24" i="130" s="1"/>
  <c r="AT24" i="130"/>
  <c r="AI24" i="130"/>
  <c r="X24" i="130"/>
  <c r="V24" i="130"/>
  <c r="T24" i="130"/>
  <c r="R24" i="130"/>
  <c r="P24" i="130"/>
  <c r="N24" i="130"/>
  <c r="L24" i="130"/>
  <c r="H24" i="130"/>
  <c r="C24" i="130"/>
  <c r="CJ23" i="130"/>
  <c r="CE23" i="130"/>
  <c r="CD23" i="130"/>
  <c r="CC23" i="130"/>
  <c r="CB23" i="130"/>
  <c r="CA23" i="130"/>
  <c r="BZ23" i="130"/>
  <c r="CF23" i="130" s="1"/>
  <c r="AT23" i="130"/>
  <c r="AI23" i="130"/>
  <c r="W23" i="130"/>
  <c r="U23" i="130"/>
  <c r="S23" i="130"/>
  <c r="Q23" i="130"/>
  <c r="O23" i="130"/>
  <c r="M23" i="130"/>
  <c r="L23" i="130"/>
  <c r="H23" i="130"/>
  <c r="C23" i="130"/>
  <c r="CE22" i="130"/>
  <c r="CD22" i="130"/>
  <c r="CC22" i="130"/>
  <c r="CB22" i="130"/>
  <c r="CA22" i="130"/>
  <c r="BZ22" i="130"/>
  <c r="CF22" i="130" s="1"/>
  <c r="AI22" i="130"/>
  <c r="AT22" i="130" s="1"/>
  <c r="X22" i="130"/>
  <c r="X27" i="130" s="1"/>
  <c r="AB24" i="130" s="1"/>
  <c r="AL24" i="130" s="1"/>
  <c r="AW24" i="130" s="1"/>
  <c r="W22" i="130"/>
  <c r="W27" i="130" s="1"/>
  <c r="AB23" i="130" s="1"/>
  <c r="AL23" i="130" s="1"/>
  <c r="AW23" i="130" s="1"/>
  <c r="T22" i="130"/>
  <c r="T27" i="130" s="1"/>
  <c r="AA24" i="130" s="1"/>
  <c r="S22" i="130"/>
  <c r="S27" i="130" s="1"/>
  <c r="AA23" i="130" s="1"/>
  <c r="P22" i="130"/>
  <c r="P27" i="130" s="1"/>
  <c r="Z24" i="130" s="1"/>
  <c r="O22" i="130"/>
  <c r="O27" i="130" s="1"/>
  <c r="Z23" i="130" s="1"/>
  <c r="L22" i="130"/>
  <c r="CE21" i="130"/>
  <c r="CD21" i="130"/>
  <c r="CC21" i="130"/>
  <c r="CB21" i="130"/>
  <c r="CA21" i="130"/>
  <c r="BZ21" i="130"/>
  <c r="CF21" i="130" s="1"/>
  <c r="CF27" i="130" s="1"/>
  <c r="AI21" i="130"/>
  <c r="AT21" i="130" s="1"/>
  <c r="V21" i="130"/>
  <c r="V27" i="130" s="1"/>
  <c r="AB22" i="130" s="1"/>
  <c r="AL22" i="130" s="1"/>
  <c r="AW22" i="130" s="1"/>
  <c r="U21" i="130"/>
  <c r="U27" i="130" s="1"/>
  <c r="AB21" i="130" s="1"/>
  <c r="AL21" i="130" s="1"/>
  <c r="AW21" i="130" s="1"/>
  <c r="R21" i="130"/>
  <c r="R27" i="130" s="1"/>
  <c r="AA22" i="130" s="1"/>
  <c r="Q21" i="130"/>
  <c r="Q27" i="130" s="1"/>
  <c r="AA21" i="130" s="1"/>
  <c r="N21" i="130"/>
  <c r="N27" i="130" s="1"/>
  <c r="Z22" i="130" s="1"/>
  <c r="M21" i="130"/>
  <c r="M27" i="130" s="1"/>
  <c r="Z21" i="130" s="1"/>
  <c r="L21" i="130"/>
  <c r="AQ20" i="130"/>
  <c r="AP20" i="130"/>
  <c r="AO20" i="130"/>
  <c r="AN20" i="130"/>
  <c r="CJ17" i="130"/>
  <c r="CJ16" i="130"/>
  <c r="CJ15" i="130"/>
  <c r="CE15" i="130"/>
  <c r="CD15" i="130"/>
  <c r="CC15" i="130"/>
  <c r="CB15" i="130"/>
  <c r="CA15" i="130"/>
  <c r="BZ15" i="130"/>
  <c r="CF15" i="130" s="1"/>
  <c r="W15" i="130"/>
  <c r="V15" i="130"/>
  <c r="S15" i="130"/>
  <c r="R15" i="130"/>
  <c r="O15" i="130"/>
  <c r="N15" i="130"/>
  <c r="L15" i="130"/>
  <c r="H15" i="130"/>
  <c r="C15" i="130"/>
  <c r="CJ14" i="130"/>
  <c r="CE14" i="130"/>
  <c r="CD14" i="130"/>
  <c r="CC14" i="130"/>
  <c r="CB14" i="130"/>
  <c r="CA14" i="130"/>
  <c r="BZ14" i="130"/>
  <c r="CF14" i="130" s="1"/>
  <c r="X14" i="130"/>
  <c r="U14" i="130"/>
  <c r="T14" i="130"/>
  <c r="Q14" i="130"/>
  <c r="P14" i="130"/>
  <c r="M14" i="130"/>
  <c r="L14" i="130"/>
  <c r="H14" i="130"/>
  <c r="C14" i="130"/>
  <c r="CJ13" i="130"/>
  <c r="CE13" i="130"/>
  <c r="CD13" i="130"/>
  <c r="CC13" i="130"/>
  <c r="CB13" i="130"/>
  <c r="CA13" i="130"/>
  <c r="BZ13" i="130"/>
  <c r="CF13" i="130" s="1"/>
  <c r="AT13" i="130"/>
  <c r="AI13" i="130"/>
  <c r="X13" i="130"/>
  <c r="V13" i="130"/>
  <c r="T13" i="130"/>
  <c r="R13" i="130"/>
  <c r="P13" i="130"/>
  <c r="N13" i="130"/>
  <c r="L13" i="130"/>
  <c r="H13" i="130"/>
  <c r="C13" i="130"/>
  <c r="CJ12" i="130"/>
  <c r="CE12" i="130"/>
  <c r="CD12" i="130"/>
  <c r="CC12" i="130"/>
  <c r="CB12" i="130"/>
  <c r="CA12" i="130"/>
  <c r="BZ12" i="130"/>
  <c r="CF12" i="130" s="1"/>
  <c r="AT12" i="130"/>
  <c r="AI12" i="130"/>
  <c r="W12" i="130"/>
  <c r="U12" i="130"/>
  <c r="S12" i="130"/>
  <c r="Q12" i="130"/>
  <c r="O12" i="130"/>
  <c r="M12" i="130"/>
  <c r="L12" i="130"/>
  <c r="H12" i="130"/>
  <c r="C12" i="130"/>
  <c r="CJ11" i="130"/>
  <c r="CE11" i="130"/>
  <c r="CD11" i="130"/>
  <c r="CC11" i="130"/>
  <c r="CB11" i="130"/>
  <c r="CA11" i="130"/>
  <c r="BZ11" i="130"/>
  <c r="CF11" i="130" s="1"/>
  <c r="AI11" i="130"/>
  <c r="AT11" i="130" s="1"/>
  <c r="X11" i="130"/>
  <c r="X16" i="130" s="1"/>
  <c r="AB13" i="130" s="1"/>
  <c r="AL13" i="130" s="1"/>
  <c r="AW13" i="130" s="1"/>
  <c r="W11" i="130"/>
  <c r="W16" i="130" s="1"/>
  <c r="AB12" i="130" s="1"/>
  <c r="AL12" i="130" s="1"/>
  <c r="AW12" i="130" s="1"/>
  <c r="T11" i="130"/>
  <c r="T16" i="130" s="1"/>
  <c r="AA13" i="130" s="1"/>
  <c r="S11" i="130"/>
  <c r="S16" i="130" s="1"/>
  <c r="AA12" i="130" s="1"/>
  <c r="P11" i="130"/>
  <c r="P16" i="130" s="1"/>
  <c r="Z13" i="130" s="1"/>
  <c r="O11" i="130"/>
  <c r="O16" i="130" s="1"/>
  <c r="Z12" i="130" s="1"/>
  <c r="L11" i="130"/>
  <c r="CJ10" i="130"/>
  <c r="CE10" i="130"/>
  <c r="CD10" i="130"/>
  <c r="CC10" i="130"/>
  <c r="CB10" i="130"/>
  <c r="CA10" i="130"/>
  <c r="BZ10" i="130"/>
  <c r="CF10" i="130" s="1"/>
  <c r="CF16" i="130" s="1"/>
  <c r="AI10" i="130"/>
  <c r="AT10" i="130" s="1"/>
  <c r="V10" i="130"/>
  <c r="V16" i="130" s="1"/>
  <c r="AB11" i="130" s="1"/>
  <c r="AL11" i="130" s="1"/>
  <c r="AW11" i="130" s="1"/>
  <c r="U10" i="130"/>
  <c r="U16" i="130" s="1"/>
  <c r="AB10" i="130" s="1"/>
  <c r="AL10" i="130" s="1"/>
  <c r="AW10" i="130" s="1"/>
  <c r="R10" i="130"/>
  <c r="R16" i="130" s="1"/>
  <c r="AA11" i="130" s="1"/>
  <c r="Q10" i="130"/>
  <c r="Q16" i="130" s="1"/>
  <c r="AA10" i="130" s="1"/>
  <c r="N10" i="130"/>
  <c r="N16" i="130" s="1"/>
  <c r="Z11" i="130" s="1"/>
  <c r="M10" i="130"/>
  <c r="M16" i="130" s="1"/>
  <c r="Z10" i="130" s="1"/>
  <c r="L10" i="130"/>
  <c r="AQ9" i="130"/>
  <c r="AP9" i="130"/>
  <c r="AO9" i="130"/>
  <c r="AN9" i="130"/>
  <c r="BK6" i="130"/>
  <c r="C6" i="130"/>
  <c r="CE48" i="129"/>
  <c r="CD48" i="129"/>
  <c r="CC48" i="129"/>
  <c r="CB48" i="129"/>
  <c r="CA48" i="129"/>
  <c r="BZ48" i="129"/>
  <c r="CF48" i="129" s="1"/>
  <c r="W48" i="129"/>
  <c r="V48" i="129"/>
  <c r="S48" i="129"/>
  <c r="R48" i="129"/>
  <c r="O48" i="129"/>
  <c r="N48" i="129"/>
  <c r="L48" i="129"/>
  <c r="H48" i="129"/>
  <c r="C48" i="129"/>
  <c r="CE47" i="129"/>
  <c r="CD47" i="129"/>
  <c r="CC47" i="129"/>
  <c r="CB47" i="129"/>
  <c r="CA47" i="129"/>
  <c r="BZ47" i="129"/>
  <c r="CF47" i="129" s="1"/>
  <c r="X47" i="129"/>
  <c r="U47" i="129"/>
  <c r="T47" i="129"/>
  <c r="Q47" i="129"/>
  <c r="P47" i="129"/>
  <c r="M47" i="129"/>
  <c r="L47" i="129"/>
  <c r="H47" i="129"/>
  <c r="C47" i="129"/>
  <c r="CE46" i="129"/>
  <c r="CD46" i="129"/>
  <c r="CC46" i="129"/>
  <c r="CB46" i="129"/>
  <c r="CA46" i="129"/>
  <c r="BZ46" i="129"/>
  <c r="CF46" i="129" s="1"/>
  <c r="AI46" i="129"/>
  <c r="AT46" i="129" s="1"/>
  <c r="X46" i="129"/>
  <c r="V46" i="129"/>
  <c r="T46" i="129"/>
  <c r="R46" i="129"/>
  <c r="P46" i="129"/>
  <c r="N46" i="129"/>
  <c r="L46" i="129"/>
  <c r="H46" i="129"/>
  <c r="C46" i="129"/>
  <c r="CE45" i="129"/>
  <c r="CD45" i="129"/>
  <c r="CC45" i="129"/>
  <c r="CB45" i="129"/>
  <c r="CA45" i="129"/>
  <c r="BZ45" i="129"/>
  <c r="CF45" i="129" s="1"/>
  <c r="AI45" i="129"/>
  <c r="AT45" i="129" s="1"/>
  <c r="W45" i="129"/>
  <c r="U45" i="129"/>
  <c r="S45" i="129"/>
  <c r="Q45" i="129"/>
  <c r="O45" i="129"/>
  <c r="M45" i="129"/>
  <c r="L45" i="129"/>
  <c r="H45" i="129"/>
  <c r="C45" i="129"/>
  <c r="CE44" i="129"/>
  <c r="CD44" i="129"/>
  <c r="CC44" i="129"/>
  <c r="CB44" i="129"/>
  <c r="CA44" i="129"/>
  <c r="BZ44" i="129"/>
  <c r="CF44" i="129" s="1"/>
  <c r="AI44" i="129"/>
  <c r="AT44" i="129" s="1"/>
  <c r="X44" i="129"/>
  <c r="X49" i="129" s="1"/>
  <c r="AB46" i="129" s="1"/>
  <c r="AL46" i="129" s="1"/>
  <c r="AW46" i="129" s="1"/>
  <c r="W44" i="129"/>
  <c r="W49" i="129" s="1"/>
  <c r="AB45" i="129" s="1"/>
  <c r="AL45" i="129" s="1"/>
  <c r="AW45" i="129" s="1"/>
  <c r="T44" i="129"/>
  <c r="T49" i="129" s="1"/>
  <c r="AA46" i="129" s="1"/>
  <c r="S44" i="129"/>
  <c r="S49" i="129" s="1"/>
  <c r="AA45" i="129" s="1"/>
  <c r="P44" i="129"/>
  <c r="P49" i="129" s="1"/>
  <c r="Z46" i="129" s="1"/>
  <c r="O44" i="129"/>
  <c r="O49" i="129" s="1"/>
  <c r="Z45" i="129" s="1"/>
  <c r="L44" i="129"/>
  <c r="CE43" i="129"/>
  <c r="CD43" i="129"/>
  <c r="CC43" i="129"/>
  <c r="CB43" i="129"/>
  <c r="CA43" i="129"/>
  <c r="BZ43" i="129"/>
  <c r="CF43" i="129" s="1"/>
  <c r="CF49" i="129" s="1"/>
  <c r="AI43" i="129"/>
  <c r="AT43" i="129" s="1"/>
  <c r="V43" i="129"/>
  <c r="V49" i="129" s="1"/>
  <c r="AB44" i="129" s="1"/>
  <c r="AL44" i="129" s="1"/>
  <c r="AW44" i="129" s="1"/>
  <c r="U43" i="129"/>
  <c r="U49" i="129" s="1"/>
  <c r="AB43" i="129" s="1"/>
  <c r="AL43" i="129" s="1"/>
  <c r="AW43" i="129" s="1"/>
  <c r="R43" i="129"/>
  <c r="R49" i="129" s="1"/>
  <c r="AA44" i="129" s="1"/>
  <c r="Q43" i="129"/>
  <c r="Q49" i="129" s="1"/>
  <c r="AA43" i="129" s="1"/>
  <c r="N43" i="129"/>
  <c r="N49" i="129" s="1"/>
  <c r="Z44" i="129" s="1"/>
  <c r="M43" i="129"/>
  <c r="M49" i="129" s="1"/>
  <c r="Z43" i="129" s="1"/>
  <c r="L43" i="129"/>
  <c r="AQ42" i="129"/>
  <c r="AP42" i="129"/>
  <c r="AO42" i="129"/>
  <c r="AN42" i="129"/>
  <c r="CJ40" i="129"/>
  <c r="CE37" i="129"/>
  <c r="CD37" i="129"/>
  <c r="CC37" i="129"/>
  <c r="CB37" i="129"/>
  <c r="CA37" i="129"/>
  <c r="BZ37" i="129"/>
  <c r="CF37" i="129" s="1"/>
  <c r="W37" i="129"/>
  <c r="V37" i="129"/>
  <c r="S37" i="129"/>
  <c r="R37" i="129"/>
  <c r="O37" i="129"/>
  <c r="N37" i="129"/>
  <c r="L37" i="129"/>
  <c r="H37" i="129"/>
  <c r="C37" i="129"/>
  <c r="CE36" i="129"/>
  <c r="CD36" i="129"/>
  <c r="CC36" i="129"/>
  <c r="CB36" i="129"/>
  <c r="CA36" i="129"/>
  <c r="BZ36" i="129"/>
  <c r="CF36" i="129" s="1"/>
  <c r="X36" i="129"/>
  <c r="U36" i="129"/>
  <c r="T36" i="129"/>
  <c r="Q36" i="129"/>
  <c r="P36" i="129"/>
  <c r="M36" i="129"/>
  <c r="L36" i="129"/>
  <c r="H36" i="129"/>
  <c r="C36" i="129"/>
  <c r="CE35" i="129"/>
  <c r="CD35" i="129"/>
  <c r="CC35" i="129"/>
  <c r="CB35" i="129"/>
  <c r="CA35" i="129"/>
  <c r="BZ35" i="129"/>
  <c r="CF35" i="129" s="1"/>
  <c r="AI35" i="129"/>
  <c r="AT35" i="129" s="1"/>
  <c r="X35" i="129"/>
  <c r="V35" i="129"/>
  <c r="T35" i="129"/>
  <c r="R35" i="129"/>
  <c r="P35" i="129"/>
  <c r="N35" i="129"/>
  <c r="L35" i="129"/>
  <c r="H35" i="129"/>
  <c r="C35" i="129"/>
  <c r="CE34" i="129"/>
  <c r="CD34" i="129"/>
  <c r="CC34" i="129"/>
  <c r="CB34" i="129"/>
  <c r="CA34" i="129"/>
  <c r="BZ34" i="129"/>
  <c r="CF34" i="129" s="1"/>
  <c r="AI34" i="129"/>
  <c r="AT34" i="129" s="1"/>
  <c r="W34" i="129"/>
  <c r="U34" i="129"/>
  <c r="S34" i="129"/>
  <c r="Q34" i="129"/>
  <c r="O34" i="129"/>
  <c r="M34" i="129"/>
  <c r="L34" i="129"/>
  <c r="H34" i="129"/>
  <c r="C34" i="129"/>
  <c r="CJ33" i="129"/>
  <c r="CE33" i="129"/>
  <c r="CD33" i="129"/>
  <c r="CC33" i="129"/>
  <c r="CB33" i="129"/>
  <c r="CA33" i="129"/>
  <c r="BZ33" i="129"/>
  <c r="CF33" i="129" s="1"/>
  <c r="AT33" i="129"/>
  <c r="AI33" i="129"/>
  <c r="X33" i="129"/>
  <c r="X38" i="129" s="1"/>
  <c r="AB35" i="129" s="1"/>
  <c r="AL35" i="129" s="1"/>
  <c r="AW35" i="129" s="1"/>
  <c r="W33" i="129"/>
  <c r="W38" i="129" s="1"/>
  <c r="AB34" i="129" s="1"/>
  <c r="AL34" i="129" s="1"/>
  <c r="AW34" i="129" s="1"/>
  <c r="T33" i="129"/>
  <c r="T38" i="129" s="1"/>
  <c r="AA35" i="129" s="1"/>
  <c r="S33" i="129"/>
  <c r="S38" i="129" s="1"/>
  <c r="AA34" i="129" s="1"/>
  <c r="P33" i="129"/>
  <c r="P38" i="129" s="1"/>
  <c r="Z35" i="129" s="1"/>
  <c r="O33" i="129"/>
  <c r="O38" i="129" s="1"/>
  <c r="Z34" i="129" s="1"/>
  <c r="L33" i="129"/>
  <c r="CJ32" i="129"/>
  <c r="CE32" i="129"/>
  <c r="CD32" i="129"/>
  <c r="CC32" i="129"/>
  <c r="CB32" i="129"/>
  <c r="CA32" i="129"/>
  <c r="BZ32" i="129"/>
  <c r="CF32" i="129" s="1"/>
  <c r="CF38" i="129" s="1"/>
  <c r="AT32" i="129"/>
  <c r="AI32" i="129"/>
  <c r="AA32" i="129"/>
  <c r="V32" i="129"/>
  <c r="V38" i="129" s="1"/>
  <c r="AB33" i="129" s="1"/>
  <c r="AL33" i="129" s="1"/>
  <c r="AW33" i="129" s="1"/>
  <c r="U32" i="129"/>
  <c r="U38" i="129" s="1"/>
  <c r="AB32" i="129" s="1"/>
  <c r="AL32" i="129" s="1"/>
  <c r="AW32" i="129" s="1"/>
  <c r="R32" i="129"/>
  <c r="R38" i="129" s="1"/>
  <c r="AA33" i="129" s="1"/>
  <c r="Q32" i="129"/>
  <c r="Q38" i="129" s="1"/>
  <c r="N32" i="129"/>
  <c r="N38" i="129" s="1"/>
  <c r="Z33" i="129" s="1"/>
  <c r="M32" i="129"/>
  <c r="M38" i="129" s="1"/>
  <c r="Z32" i="129" s="1"/>
  <c r="L32" i="129"/>
  <c r="AQ31" i="129"/>
  <c r="AP31" i="129"/>
  <c r="AO31" i="129"/>
  <c r="AN31" i="129"/>
  <c r="CJ26" i="129"/>
  <c r="CE26" i="129"/>
  <c r="CD26" i="129"/>
  <c r="CC26" i="129"/>
  <c r="CB26" i="129"/>
  <c r="CA26" i="129"/>
  <c r="BZ26" i="129"/>
  <c r="CF26" i="129" s="1"/>
  <c r="W26" i="129"/>
  <c r="V26" i="129"/>
  <c r="S26" i="129"/>
  <c r="R26" i="129"/>
  <c r="O26" i="129"/>
  <c r="N26" i="129"/>
  <c r="L26" i="129"/>
  <c r="H26" i="129"/>
  <c r="C26" i="129"/>
  <c r="CJ25" i="129"/>
  <c r="CE25" i="129"/>
  <c r="CD25" i="129"/>
  <c r="CC25" i="129"/>
  <c r="CB25" i="129"/>
  <c r="CA25" i="129"/>
  <c r="BZ25" i="129"/>
  <c r="CF25" i="129" s="1"/>
  <c r="X25" i="129"/>
  <c r="U25" i="129"/>
  <c r="T25" i="129"/>
  <c r="Q25" i="129"/>
  <c r="P25" i="129"/>
  <c r="M25" i="129"/>
  <c r="L25" i="129"/>
  <c r="H25" i="129"/>
  <c r="C25" i="129"/>
  <c r="CJ24" i="129"/>
  <c r="CE24" i="129"/>
  <c r="CD24" i="129"/>
  <c r="CC24" i="129"/>
  <c r="CB24" i="129"/>
  <c r="CA24" i="129"/>
  <c r="BZ24" i="129"/>
  <c r="CF24" i="129" s="1"/>
  <c r="AT24" i="129"/>
  <c r="AI24" i="129"/>
  <c r="X24" i="129"/>
  <c r="V24" i="129"/>
  <c r="T24" i="129"/>
  <c r="R24" i="129"/>
  <c r="P24" i="129"/>
  <c r="N24" i="129"/>
  <c r="L24" i="129"/>
  <c r="H24" i="129"/>
  <c r="C24" i="129"/>
  <c r="CJ23" i="129"/>
  <c r="CE23" i="129"/>
  <c r="CD23" i="129"/>
  <c r="CC23" i="129"/>
  <c r="CB23" i="129"/>
  <c r="CA23" i="129"/>
  <c r="BZ23" i="129"/>
  <c r="CF23" i="129" s="1"/>
  <c r="AT23" i="129"/>
  <c r="AI23" i="129"/>
  <c r="W23" i="129"/>
  <c r="U23" i="129"/>
  <c r="S23" i="129"/>
  <c r="Q23" i="129"/>
  <c r="O23" i="129"/>
  <c r="M23" i="129"/>
  <c r="L23" i="129"/>
  <c r="H23" i="129"/>
  <c r="C23" i="129"/>
  <c r="CE22" i="129"/>
  <c r="CD22" i="129"/>
  <c r="CC22" i="129"/>
  <c r="CB22" i="129"/>
  <c r="CA22" i="129"/>
  <c r="BZ22" i="129"/>
  <c r="CF22" i="129" s="1"/>
  <c r="AI22" i="129"/>
  <c r="AT22" i="129" s="1"/>
  <c r="X22" i="129"/>
  <c r="X27" i="129" s="1"/>
  <c r="AB24" i="129" s="1"/>
  <c r="AL24" i="129" s="1"/>
  <c r="AW24" i="129" s="1"/>
  <c r="W22" i="129"/>
  <c r="W27" i="129" s="1"/>
  <c r="AB23" i="129" s="1"/>
  <c r="AL23" i="129" s="1"/>
  <c r="AW23" i="129" s="1"/>
  <c r="T22" i="129"/>
  <c r="T27" i="129" s="1"/>
  <c r="AA24" i="129" s="1"/>
  <c r="S22" i="129"/>
  <c r="S27" i="129" s="1"/>
  <c r="AA23" i="129" s="1"/>
  <c r="P22" i="129"/>
  <c r="P27" i="129" s="1"/>
  <c r="Z24" i="129" s="1"/>
  <c r="O22" i="129"/>
  <c r="O27" i="129" s="1"/>
  <c r="Z23" i="129" s="1"/>
  <c r="L22" i="129"/>
  <c r="CE21" i="129"/>
  <c r="CD21" i="129"/>
  <c r="CC21" i="129"/>
  <c r="CB21" i="129"/>
  <c r="CA21" i="129"/>
  <c r="BZ21" i="129"/>
  <c r="AT21" i="129"/>
  <c r="AI21" i="129"/>
  <c r="AA21" i="129"/>
  <c r="AK21" i="129" s="1"/>
  <c r="AV21" i="129" s="1"/>
  <c r="V21" i="129"/>
  <c r="V27" i="129" s="1"/>
  <c r="AB22" i="129" s="1"/>
  <c r="AL22" i="129" s="1"/>
  <c r="AW22" i="129" s="1"/>
  <c r="U21" i="129"/>
  <c r="U27" i="129" s="1"/>
  <c r="AB21" i="129" s="1"/>
  <c r="AL21" i="129" s="1"/>
  <c r="AW21" i="129" s="1"/>
  <c r="R21" i="129"/>
  <c r="R27" i="129" s="1"/>
  <c r="AA22" i="129" s="1"/>
  <c r="Q21" i="129"/>
  <c r="Q27" i="129" s="1"/>
  <c r="N21" i="129"/>
  <c r="N27" i="129" s="1"/>
  <c r="Z22" i="129" s="1"/>
  <c r="M21" i="129"/>
  <c r="M27" i="129" s="1"/>
  <c r="Z21" i="129" s="1"/>
  <c r="L21" i="129"/>
  <c r="AQ20" i="129"/>
  <c r="AP20" i="129"/>
  <c r="AO20" i="129"/>
  <c r="AN20" i="129"/>
  <c r="CJ17" i="129"/>
  <c r="CJ16" i="129"/>
  <c r="CJ15" i="129"/>
  <c r="CE15" i="129"/>
  <c r="CD15" i="129"/>
  <c r="CC15" i="129"/>
  <c r="CB15" i="129"/>
  <c r="CA15" i="129"/>
  <c r="BZ15" i="129"/>
  <c r="CF15" i="129" s="1"/>
  <c r="W15" i="129"/>
  <c r="V15" i="129"/>
  <c r="S15" i="129"/>
  <c r="R15" i="129"/>
  <c r="O15" i="129"/>
  <c r="N15" i="129"/>
  <c r="L15" i="129"/>
  <c r="H15" i="129"/>
  <c r="C15" i="129"/>
  <c r="CJ14" i="129"/>
  <c r="CE14" i="129"/>
  <c r="CD14" i="129"/>
  <c r="CC14" i="129"/>
  <c r="CB14" i="129"/>
  <c r="CA14" i="129"/>
  <c r="BZ14" i="129"/>
  <c r="CF14" i="129" s="1"/>
  <c r="X14" i="129"/>
  <c r="U14" i="129"/>
  <c r="T14" i="129"/>
  <c r="Q14" i="129"/>
  <c r="P14" i="129"/>
  <c r="M14" i="129"/>
  <c r="L14" i="129"/>
  <c r="H14" i="129"/>
  <c r="C14" i="129"/>
  <c r="CJ13" i="129"/>
  <c r="CE13" i="129"/>
  <c r="CD13" i="129"/>
  <c r="CC13" i="129"/>
  <c r="CB13" i="129"/>
  <c r="CA13" i="129"/>
  <c r="BZ13" i="129"/>
  <c r="CF13" i="129" s="1"/>
  <c r="AI13" i="129"/>
  <c r="AT13" i="129" s="1"/>
  <c r="X13" i="129"/>
  <c r="V13" i="129"/>
  <c r="T13" i="129"/>
  <c r="R13" i="129"/>
  <c r="P13" i="129"/>
  <c r="N13" i="129"/>
  <c r="L13" i="129"/>
  <c r="H13" i="129"/>
  <c r="C13" i="129"/>
  <c r="CJ12" i="129"/>
  <c r="CE12" i="129"/>
  <c r="CD12" i="129"/>
  <c r="CC12" i="129"/>
  <c r="CB12" i="129"/>
  <c r="CA12" i="129"/>
  <c r="BZ12" i="129"/>
  <c r="CF12" i="129" s="1"/>
  <c r="AI12" i="129"/>
  <c r="AT12" i="129" s="1"/>
  <c r="W12" i="129"/>
  <c r="U12" i="129"/>
  <c r="S12" i="129"/>
  <c r="Q12" i="129"/>
  <c r="O12" i="129"/>
  <c r="M12" i="129"/>
  <c r="L12" i="129"/>
  <c r="H12" i="129"/>
  <c r="C12" i="129"/>
  <c r="CJ11" i="129"/>
  <c r="CE11" i="129"/>
  <c r="CD11" i="129"/>
  <c r="CC11" i="129"/>
  <c r="CB11" i="129"/>
  <c r="CA11" i="129"/>
  <c r="BZ11" i="129"/>
  <c r="CF11" i="129" s="1"/>
  <c r="AT11" i="129"/>
  <c r="AI11" i="129"/>
  <c r="X11" i="129"/>
  <c r="X16" i="129" s="1"/>
  <c r="AB13" i="129" s="1"/>
  <c r="AL13" i="129" s="1"/>
  <c r="AW13" i="129" s="1"/>
  <c r="W11" i="129"/>
  <c r="W16" i="129" s="1"/>
  <c r="AB12" i="129" s="1"/>
  <c r="AL12" i="129" s="1"/>
  <c r="AW12" i="129" s="1"/>
  <c r="T11" i="129"/>
  <c r="T16" i="129" s="1"/>
  <c r="AA13" i="129" s="1"/>
  <c r="S11" i="129"/>
  <c r="S16" i="129" s="1"/>
  <c r="AA12" i="129" s="1"/>
  <c r="P11" i="129"/>
  <c r="P16" i="129" s="1"/>
  <c r="Z13" i="129" s="1"/>
  <c r="O11" i="129"/>
  <c r="O16" i="129" s="1"/>
  <c r="Z12" i="129" s="1"/>
  <c r="L11" i="129"/>
  <c r="CJ10" i="129"/>
  <c r="CE10" i="129"/>
  <c r="CD10" i="129"/>
  <c r="CC10" i="129"/>
  <c r="CB10" i="129"/>
  <c r="CA10" i="129"/>
  <c r="BZ10" i="129"/>
  <c r="CF10" i="129" s="1"/>
  <c r="CF16" i="129" s="1"/>
  <c r="AT10" i="129"/>
  <c r="AI10" i="129"/>
  <c r="V10" i="129"/>
  <c r="V16" i="129" s="1"/>
  <c r="AB11" i="129" s="1"/>
  <c r="AL11" i="129" s="1"/>
  <c r="AW11" i="129" s="1"/>
  <c r="U10" i="129"/>
  <c r="U16" i="129" s="1"/>
  <c r="AB10" i="129" s="1"/>
  <c r="AL10" i="129" s="1"/>
  <c r="AW10" i="129" s="1"/>
  <c r="R10" i="129"/>
  <c r="R16" i="129" s="1"/>
  <c r="AA11" i="129" s="1"/>
  <c r="Q10" i="129"/>
  <c r="Q16" i="129" s="1"/>
  <c r="AA10" i="129" s="1"/>
  <c r="N10" i="129"/>
  <c r="N16" i="129" s="1"/>
  <c r="Z11" i="129" s="1"/>
  <c r="M10" i="129"/>
  <c r="M16" i="129" s="1"/>
  <c r="Z10" i="129" s="1"/>
  <c r="L10" i="129"/>
  <c r="AQ9" i="129"/>
  <c r="AP9" i="129"/>
  <c r="AO9" i="129"/>
  <c r="AN9" i="129"/>
  <c r="BK6" i="129"/>
  <c r="C6" i="129"/>
  <c r="CE48" i="128"/>
  <c r="CD48" i="128"/>
  <c r="CC48" i="128"/>
  <c r="CB48" i="128"/>
  <c r="CA48" i="128"/>
  <c r="BZ48" i="128"/>
  <c r="CF48" i="128" s="1"/>
  <c r="W48" i="128"/>
  <c r="V48" i="128"/>
  <c r="S48" i="128"/>
  <c r="R48" i="128"/>
  <c r="O48" i="128"/>
  <c r="N48" i="128"/>
  <c r="L48" i="128"/>
  <c r="H48" i="128"/>
  <c r="C48" i="128"/>
  <c r="CE47" i="128"/>
  <c r="CD47" i="128"/>
  <c r="CC47" i="128"/>
  <c r="CB47" i="128"/>
  <c r="CA47" i="128"/>
  <c r="BZ47" i="128"/>
  <c r="CF47" i="128" s="1"/>
  <c r="X47" i="128"/>
  <c r="U47" i="128"/>
  <c r="T47" i="128"/>
  <c r="Q47" i="128"/>
  <c r="P47" i="128"/>
  <c r="M47" i="128"/>
  <c r="L47" i="128"/>
  <c r="H47" i="128"/>
  <c r="C47" i="128"/>
  <c r="CE46" i="128"/>
  <c r="CD46" i="128"/>
  <c r="CC46" i="128"/>
  <c r="CB46" i="128"/>
  <c r="CA46" i="128"/>
  <c r="BZ46" i="128"/>
  <c r="CF46" i="128" s="1"/>
  <c r="AI46" i="128"/>
  <c r="AT46" i="128" s="1"/>
  <c r="X46" i="128"/>
  <c r="V46" i="128"/>
  <c r="T46" i="128"/>
  <c r="R46" i="128"/>
  <c r="P46" i="128"/>
  <c r="N46" i="128"/>
  <c r="L46" i="128"/>
  <c r="H46" i="128"/>
  <c r="C46" i="128"/>
  <c r="CE45" i="128"/>
  <c r="CD45" i="128"/>
  <c r="CC45" i="128"/>
  <c r="CB45" i="128"/>
  <c r="CA45" i="128"/>
  <c r="BZ45" i="128"/>
  <c r="CF45" i="128" s="1"/>
  <c r="AI45" i="128"/>
  <c r="AT45" i="128" s="1"/>
  <c r="W45" i="128"/>
  <c r="U45" i="128"/>
  <c r="S45" i="128"/>
  <c r="Q45" i="128"/>
  <c r="O45" i="128"/>
  <c r="M45" i="128"/>
  <c r="L45" i="128"/>
  <c r="H45" i="128"/>
  <c r="C45" i="128"/>
  <c r="CE44" i="128"/>
  <c r="CD44" i="128"/>
  <c r="CC44" i="128"/>
  <c r="CB44" i="128"/>
  <c r="CA44" i="128"/>
  <c r="BZ44" i="128"/>
  <c r="CF44" i="128" s="1"/>
  <c r="AI44" i="128"/>
  <c r="AT44" i="128" s="1"/>
  <c r="X44" i="128"/>
  <c r="X49" i="128" s="1"/>
  <c r="AB46" i="128" s="1"/>
  <c r="AL46" i="128" s="1"/>
  <c r="AW46" i="128" s="1"/>
  <c r="W44" i="128"/>
  <c r="W49" i="128" s="1"/>
  <c r="AB45" i="128" s="1"/>
  <c r="AL45" i="128" s="1"/>
  <c r="AW45" i="128" s="1"/>
  <c r="T44" i="128"/>
  <c r="T49" i="128" s="1"/>
  <c r="AA46" i="128" s="1"/>
  <c r="S44" i="128"/>
  <c r="S49" i="128" s="1"/>
  <c r="AA45" i="128" s="1"/>
  <c r="P44" i="128"/>
  <c r="P49" i="128" s="1"/>
  <c r="Z46" i="128" s="1"/>
  <c r="O44" i="128"/>
  <c r="O49" i="128" s="1"/>
  <c r="Z45" i="128" s="1"/>
  <c r="L44" i="128"/>
  <c r="CE43" i="128"/>
  <c r="CD43" i="128"/>
  <c r="CC43" i="128"/>
  <c r="CB43" i="128"/>
  <c r="CA43" i="128"/>
  <c r="BZ43" i="128"/>
  <c r="CF43" i="128" s="1"/>
  <c r="CF49" i="128" s="1"/>
  <c r="AI43" i="128"/>
  <c r="AT43" i="128" s="1"/>
  <c r="V43" i="128"/>
  <c r="V49" i="128" s="1"/>
  <c r="AB44" i="128" s="1"/>
  <c r="AL44" i="128" s="1"/>
  <c r="AW44" i="128" s="1"/>
  <c r="U43" i="128"/>
  <c r="U49" i="128" s="1"/>
  <c r="AB43" i="128" s="1"/>
  <c r="AL43" i="128" s="1"/>
  <c r="AW43" i="128" s="1"/>
  <c r="R43" i="128"/>
  <c r="R49" i="128" s="1"/>
  <c r="AA44" i="128" s="1"/>
  <c r="Q43" i="128"/>
  <c r="Q49" i="128" s="1"/>
  <c r="AA43" i="128" s="1"/>
  <c r="N43" i="128"/>
  <c r="N49" i="128" s="1"/>
  <c r="Z44" i="128" s="1"/>
  <c r="M43" i="128"/>
  <c r="M49" i="128" s="1"/>
  <c r="Z43" i="128" s="1"/>
  <c r="L43" i="128"/>
  <c r="AQ42" i="128"/>
  <c r="AP42" i="128"/>
  <c r="AO42" i="128"/>
  <c r="AN42" i="128"/>
  <c r="CJ40" i="128"/>
  <c r="CE37" i="128"/>
  <c r="CD37" i="128"/>
  <c r="CC37" i="128"/>
  <c r="CB37" i="128"/>
  <c r="CA37" i="128"/>
  <c r="BZ37" i="128"/>
  <c r="CF37" i="128" s="1"/>
  <c r="W37" i="128"/>
  <c r="V37" i="128"/>
  <c r="S37" i="128"/>
  <c r="R37" i="128"/>
  <c r="O37" i="128"/>
  <c r="N37" i="128"/>
  <c r="L37" i="128"/>
  <c r="H37" i="128"/>
  <c r="C37" i="128"/>
  <c r="CE36" i="128"/>
  <c r="CD36" i="128"/>
  <c r="CC36" i="128"/>
  <c r="CB36" i="128"/>
  <c r="CA36" i="128"/>
  <c r="BZ36" i="128"/>
  <c r="CF36" i="128" s="1"/>
  <c r="X36" i="128"/>
  <c r="U36" i="128"/>
  <c r="T36" i="128"/>
  <c r="Q36" i="128"/>
  <c r="P36" i="128"/>
  <c r="M36" i="128"/>
  <c r="L36" i="128"/>
  <c r="H36" i="128"/>
  <c r="C36" i="128"/>
  <c r="CE35" i="128"/>
  <c r="CD35" i="128"/>
  <c r="CC35" i="128"/>
  <c r="CB35" i="128"/>
  <c r="CA35" i="128"/>
  <c r="BZ35" i="128"/>
  <c r="CF35" i="128" s="1"/>
  <c r="AT35" i="128"/>
  <c r="AI35" i="128"/>
  <c r="X35" i="128"/>
  <c r="V35" i="128"/>
  <c r="T35" i="128"/>
  <c r="R35" i="128"/>
  <c r="P35" i="128"/>
  <c r="N35" i="128"/>
  <c r="L35" i="128"/>
  <c r="H35" i="128"/>
  <c r="C35" i="128"/>
  <c r="CE34" i="128"/>
  <c r="CD34" i="128"/>
  <c r="CC34" i="128"/>
  <c r="CB34" i="128"/>
  <c r="CA34" i="128"/>
  <c r="BZ34" i="128"/>
  <c r="CF34" i="128" s="1"/>
  <c r="AI34" i="128"/>
  <c r="AT34" i="128" s="1"/>
  <c r="W34" i="128"/>
  <c r="U34" i="128"/>
  <c r="S34" i="128"/>
  <c r="Q34" i="128"/>
  <c r="O34" i="128"/>
  <c r="M34" i="128"/>
  <c r="L34" i="128"/>
  <c r="H34" i="128"/>
  <c r="C34" i="128"/>
  <c r="CJ33" i="128"/>
  <c r="CE33" i="128"/>
  <c r="CD33" i="128"/>
  <c r="CC33" i="128"/>
  <c r="CB33" i="128"/>
  <c r="CA33" i="128"/>
  <c r="BZ33" i="128"/>
  <c r="CF33" i="128" s="1"/>
  <c r="AT33" i="128"/>
  <c r="AI33" i="128"/>
  <c r="X33" i="128"/>
  <c r="X38" i="128" s="1"/>
  <c r="AB35" i="128" s="1"/>
  <c r="AL35" i="128" s="1"/>
  <c r="AW35" i="128" s="1"/>
  <c r="W33" i="128"/>
  <c r="W38" i="128" s="1"/>
  <c r="AB34" i="128" s="1"/>
  <c r="AL34" i="128" s="1"/>
  <c r="AW34" i="128" s="1"/>
  <c r="T33" i="128"/>
  <c r="T38" i="128" s="1"/>
  <c r="AA35" i="128" s="1"/>
  <c r="S33" i="128"/>
  <c r="S38" i="128" s="1"/>
  <c r="AA34" i="128" s="1"/>
  <c r="P33" i="128"/>
  <c r="P38" i="128" s="1"/>
  <c r="Z35" i="128" s="1"/>
  <c r="O33" i="128"/>
  <c r="O38" i="128" s="1"/>
  <c r="Z34" i="128" s="1"/>
  <c r="L33" i="128"/>
  <c r="CJ32" i="128"/>
  <c r="CE32" i="128"/>
  <c r="CD32" i="128"/>
  <c r="CC32" i="128"/>
  <c r="CB32" i="128"/>
  <c r="CA32" i="128"/>
  <c r="BZ32" i="128"/>
  <c r="CF32" i="128" s="1"/>
  <c r="CF38" i="128" s="1"/>
  <c r="AT32" i="128"/>
  <c r="AI32" i="128"/>
  <c r="AA32" i="128"/>
  <c r="V32" i="128"/>
  <c r="V38" i="128" s="1"/>
  <c r="AB33" i="128" s="1"/>
  <c r="AL33" i="128" s="1"/>
  <c r="AW33" i="128" s="1"/>
  <c r="U32" i="128"/>
  <c r="U38" i="128" s="1"/>
  <c r="AB32" i="128" s="1"/>
  <c r="AL32" i="128" s="1"/>
  <c r="AW32" i="128" s="1"/>
  <c r="R32" i="128"/>
  <c r="R38" i="128" s="1"/>
  <c r="AA33" i="128" s="1"/>
  <c r="Q32" i="128"/>
  <c r="Q38" i="128" s="1"/>
  <c r="N32" i="128"/>
  <c r="N38" i="128" s="1"/>
  <c r="Z33" i="128" s="1"/>
  <c r="M32" i="128"/>
  <c r="M38" i="128" s="1"/>
  <c r="Z32" i="128" s="1"/>
  <c r="L32" i="128"/>
  <c r="AQ31" i="128"/>
  <c r="AP31" i="128"/>
  <c r="AO31" i="128"/>
  <c r="AN31" i="128"/>
  <c r="CJ26" i="128"/>
  <c r="CE26" i="128"/>
  <c r="CD26" i="128"/>
  <c r="CC26" i="128"/>
  <c r="CB26" i="128"/>
  <c r="CA26" i="128"/>
  <c r="BZ26" i="128"/>
  <c r="CF26" i="128" s="1"/>
  <c r="W26" i="128"/>
  <c r="V26" i="128"/>
  <c r="S26" i="128"/>
  <c r="R26" i="128"/>
  <c r="O26" i="128"/>
  <c r="N26" i="128"/>
  <c r="L26" i="128"/>
  <c r="H26" i="128"/>
  <c r="C26" i="128"/>
  <c r="CJ25" i="128"/>
  <c r="CE25" i="128"/>
  <c r="CD25" i="128"/>
  <c r="CC25" i="128"/>
  <c r="CB25" i="128"/>
  <c r="CA25" i="128"/>
  <c r="BZ25" i="128"/>
  <c r="CF25" i="128" s="1"/>
  <c r="X25" i="128"/>
  <c r="U25" i="128"/>
  <c r="T25" i="128"/>
  <c r="Q25" i="128"/>
  <c r="P25" i="128"/>
  <c r="M25" i="128"/>
  <c r="L25" i="128"/>
  <c r="H25" i="128"/>
  <c r="C25" i="128"/>
  <c r="CJ24" i="128"/>
  <c r="CE24" i="128"/>
  <c r="CD24" i="128"/>
  <c r="CC24" i="128"/>
  <c r="CB24" i="128"/>
  <c r="CA24" i="128"/>
  <c r="BZ24" i="128"/>
  <c r="AT24" i="128"/>
  <c r="AI24" i="128"/>
  <c r="X24" i="128"/>
  <c r="V24" i="128"/>
  <c r="T24" i="128"/>
  <c r="R24" i="128"/>
  <c r="P24" i="128"/>
  <c r="N24" i="128"/>
  <c r="L24" i="128"/>
  <c r="H24" i="128"/>
  <c r="C24" i="128"/>
  <c r="CJ23" i="128"/>
  <c r="CE23" i="128"/>
  <c r="CD23" i="128"/>
  <c r="CC23" i="128"/>
  <c r="CB23" i="128"/>
  <c r="CA23" i="128"/>
  <c r="BZ23" i="128"/>
  <c r="CF23" i="128" s="1"/>
  <c r="AT23" i="128"/>
  <c r="AI23" i="128"/>
  <c r="W23" i="128"/>
  <c r="U23" i="128"/>
  <c r="S23" i="128"/>
  <c r="Q23" i="128"/>
  <c r="O23" i="128"/>
  <c r="M23" i="128"/>
  <c r="L23" i="128"/>
  <c r="H23" i="128"/>
  <c r="C23" i="128"/>
  <c r="CE22" i="128"/>
  <c r="CD22" i="128"/>
  <c r="CC22" i="128"/>
  <c r="CB22" i="128"/>
  <c r="CA22" i="128"/>
  <c r="BZ22" i="128"/>
  <c r="CF22" i="128" s="1"/>
  <c r="AI22" i="128"/>
  <c r="AT22" i="128" s="1"/>
  <c r="X22" i="128"/>
  <c r="X27" i="128" s="1"/>
  <c r="AB24" i="128" s="1"/>
  <c r="AL24" i="128" s="1"/>
  <c r="AW24" i="128" s="1"/>
  <c r="W22" i="128"/>
  <c r="W27" i="128" s="1"/>
  <c r="AB23" i="128" s="1"/>
  <c r="AL23" i="128" s="1"/>
  <c r="AW23" i="128" s="1"/>
  <c r="T22" i="128"/>
  <c r="T27" i="128" s="1"/>
  <c r="AA24" i="128" s="1"/>
  <c r="S22" i="128"/>
  <c r="S27" i="128" s="1"/>
  <c r="AA23" i="128" s="1"/>
  <c r="P22" i="128"/>
  <c r="P27" i="128" s="1"/>
  <c r="Z24" i="128" s="1"/>
  <c r="O22" i="128"/>
  <c r="O27" i="128" s="1"/>
  <c r="Z23" i="128" s="1"/>
  <c r="L22" i="128"/>
  <c r="CE21" i="128"/>
  <c r="CD21" i="128"/>
  <c r="CC21" i="128"/>
  <c r="CB21" i="128"/>
  <c r="CA21" i="128"/>
  <c r="BZ21" i="128"/>
  <c r="CF21" i="128" s="1"/>
  <c r="AI21" i="128"/>
  <c r="AT21" i="128" s="1"/>
  <c r="V21" i="128"/>
  <c r="V27" i="128" s="1"/>
  <c r="AB22" i="128" s="1"/>
  <c r="AL22" i="128" s="1"/>
  <c r="AW22" i="128" s="1"/>
  <c r="U21" i="128"/>
  <c r="U27" i="128" s="1"/>
  <c r="AB21" i="128" s="1"/>
  <c r="AL21" i="128" s="1"/>
  <c r="AW21" i="128" s="1"/>
  <c r="R21" i="128"/>
  <c r="R27" i="128" s="1"/>
  <c r="AA22" i="128" s="1"/>
  <c r="Q21" i="128"/>
  <c r="Q27" i="128" s="1"/>
  <c r="AA21" i="128" s="1"/>
  <c r="N21" i="128"/>
  <c r="N27" i="128" s="1"/>
  <c r="Z22" i="128" s="1"/>
  <c r="M21" i="128"/>
  <c r="M27" i="128" s="1"/>
  <c r="Z21" i="128" s="1"/>
  <c r="L21" i="128"/>
  <c r="AQ20" i="128"/>
  <c r="AP20" i="128"/>
  <c r="AO20" i="128"/>
  <c r="CJ17" i="128"/>
  <c r="CJ16" i="128"/>
  <c r="CJ15" i="128"/>
  <c r="CE15" i="128"/>
  <c r="CD15" i="128"/>
  <c r="CC15" i="128"/>
  <c r="CB15" i="128"/>
  <c r="CA15" i="128"/>
  <c r="BZ15" i="128"/>
  <c r="CF15" i="128" s="1"/>
  <c r="W15" i="128"/>
  <c r="V15" i="128"/>
  <c r="S15" i="128"/>
  <c r="R15" i="128"/>
  <c r="O15" i="128"/>
  <c r="N15" i="128"/>
  <c r="L15" i="128"/>
  <c r="H15" i="128"/>
  <c r="C15" i="128"/>
  <c r="CJ14" i="128"/>
  <c r="CE14" i="128"/>
  <c r="CD14" i="128"/>
  <c r="CC14" i="128"/>
  <c r="CB14" i="128"/>
  <c r="CA14" i="128"/>
  <c r="BZ14" i="128"/>
  <c r="CF14" i="128" s="1"/>
  <c r="X14" i="128"/>
  <c r="U14" i="128"/>
  <c r="T14" i="128"/>
  <c r="Q14" i="128"/>
  <c r="P14" i="128"/>
  <c r="M14" i="128"/>
  <c r="L14" i="128"/>
  <c r="H14" i="128"/>
  <c r="C14" i="128"/>
  <c r="CJ13" i="128"/>
  <c r="CE13" i="128"/>
  <c r="CD13" i="128"/>
  <c r="CC13" i="128"/>
  <c r="CB13" i="128"/>
  <c r="CA13" i="128"/>
  <c r="BZ13" i="128"/>
  <c r="CF13" i="128" s="1"/>
  <c r="AT13" i="128"/>
  <c r="AI13" i="128"/>
  <c r="X13" i="128"/>
  <c r="V13" i="128"/>
  <c r="T13" i="128"/>
  <c r="R13" i="128"/>
  <c r="P13" i="128"/>
  <c r="N13" i="128"/>
  <c r="L13" i="128"/>
  <c r="H13" i="128"/>
  <c r="C13" i="128"/>
  <c r="CJ12" i="128"/>
  <c r="CE12" i="128"/>
  <c r="CD12" i="128"/>
  <c r="CC12" i="128"/>
  <c r="CB12" i="128"/>
  <c r="CA12" i="128"/>
  <c r="BZ12" i="128"/>
  <c r="CF12" i="128" s="1"/>
  <c r="AT12" i="128"/>
  <c r="AI12" i="128"/>
  <c r="W12" i="128"/>
  <c r="U12" i="128"/>
  <c r="S12" i="128"/>
  <c r="Q12" i="128"/>
  <c r="O12" i="128"/>
  <c r="M12" i="128"/>
  <c r="L12" i="128"/>
  <c r="H12" i="128"/>
  <c r="C12" i="128"/>
  <c r="CJ11" i="128"/>
  <c r="CE11" i="128"/>
  <c r="CD11" i="128"/>
  <c r="CC11" i="128"/>
  <c r="CB11" i="128"/>
  <c r="CA11" i="128"/>
  <c r="BZ11" i="128"/>
  <c r="CF11" i="128" s="1"/>
  <c r="AI11" i="128"/>
  <c r="AT11" i="128" s="1"/>
  <c r="X11" i="128"/>
  <c r="X16" i="128" s="1"/>
  <c r="AB13" i="128" s="1"/>
  <c r="AL13" i="128" s="1"/>
  <c r="AW13" i="128" s="1"/>
  <c r="W11" i="128"/>
  <c r="W16" i="128" s="1"/>
  <c r="AB12" i="128" s="1"/>
  <c r="AL12" i="128" s="1"/>
  <c r="AW12" i="128" s="1"/>
  <c r="T11" i="128"/>
  <c r="T16" i="128" s="1"/>
  <c r="AA13" i="128" s="1"/>
  <c r="S11" i="128"/>
  <c r="S16" i="128" s="1"/>
  <c r="AA12" i="128" s="1"/>
  <c r="P11" i="128"/>
  <c r="P16" i="128" s="1"/>
  <c r="Z13" i="128" s="1"/>
  <c r="O11" i="128"/>
  <c r="O16" i="128" s="1"/>
  <c r="Z12" i="128" s="1"/>
  <c r="L11" i="128"/>
  <c r="CJ10" i="128"/>
  <c r="CE10" i="128"/>
  <c r="CD10" i="128"/>
  <c r="CC10" i="128"/>
  <c r="CB10" i="128"/>
  <c r="CA10" i="128"/>
  <c r="BZ10" i="128"/>
  <c r="CF10" i="128" s="1"/>
  <c r="AI10" i="128"/>
  <c r="AB10" i="128"/>
  <c r="AL10" i="128" s="1"/>
  <c r="AW10" i="128" s="1"/>
  <c r="V10" i="128"/>
  <c r="V16" i="128" s="1"/>
  <c r="AB11" i="128" s="1"/>
  <c r="AL11" i="128" s="1"/>
  <c r="AW11" i="128" s="1"/>
  <c r="U10" i="128"/>
  <c r="U16" i="128" s="1"/>
  <c r="R10" i="128"/>
  <c r="R16" i="128" s="1"/>
  <c r="AA11" i="128" s="1"/>
  <c r="Q10" i="128"/>
  <c r="Q16" i="128" s="1"/>
  <c r="AA10" i="128" s="1"/>
  <c r="N10" i="128"/>
  <c r="N16" i="128" s="1"/>
  <c r="Z11" i="128" s="1"/>
  <c r="M10" i="128"/>
  <c r="M16" i="128" s="1"/>
  <c r="Z10" i="128" s="1"/>
  <c r="L10" i="128"/>
  <c r="AQ9" i="128"/>
  <c r="AP9" i="128"/>
  <c r="AO9" i="128"/>
  <c r="BK6" i="128"/>
  <c r="C6" i="128"/>
  <c r="CE48" i="127"/>
  <c r="CD48" i="127"/>
  <c r="CC48" i="127"/>
  <c r="CB48" i="127"/>
  <c r="CA48" i="127"/>
  <c r="BZ48" i="127"/>
  <c r="CF48" i="127" s="1"/>
  <c r="W48" i="127"/>
  <c r="V48" i="127"/>
  <c r="S48" i="127"/>
  <c r="R48" i="127"/>
  <c r="O48" i="127"/>
  <c r="N48" i="127"/>
  <c r="L48" i="127"/>
  <c r="H48" i="127"/>
  <c r="C48" i="127"/>
  <c r="CE47" i="127"/>
  <c r="CD47" i="127"/>
  <c r="CC47" i="127"/>
  <c r="CB47" i="127"/>
  <c r="CA47" i="127"/>
  <c r="BZ47" i="127"/>
  <c r="CF47" i="127" s="1"/>
  <c r="X47" i="127"/>
  <c r="U47" i="127"/>
  <c r="T47" i="127"/>
  <c r="Q47" i="127"/>
  <c r="P47" i="127"/>
  <c r="M47" i="127"/>
  <c r="L47" i="127"/>
  <c r="H47" i="127"/>
  <c r="C47" i="127"/>
  <c r="CE46" i="127"/>
  <c r="CD46" i="127"/>
  <c r="CC46" i="127"/>
  <c r="CB46" i="127"/>
  <c r="CA46" i="127"/>
  <c r="BZ46" i="127"/>
  <c r="CF46" i="127" s="1"/>
  <c r="AI46" i="127"/>
  <c r="AT46" i="127" s="1"/>
  <c r="X46" i="127"/>
  <c r="V46" i="127"/>
  <c r="T46" i="127"/>
  <c r="R46" i="127"/>
  <c r="P46" i="127"/>
  <c r="N46" i="127"/>
  <c r="L46" i="127"/>
  <c r="H46" i="127"/>
  <c r="C46" i="127"/>
  <c r="CE45" i="127"/>
  <c r="CD45" i="127"/>
  <c r="CC45" i="127"/>
  <c r="CB45" i="127"/>
  <c r="CA45" i="127"/>
  <c r="BZ45" i="127"/>
  <c r="CF45" i="127" s="1"/>
  <c r="AI45" i="127"/>
  <c r="AT45" i="127" s="1"/>
  <c r="W45" i="127"/>
  <c r="U45" i="127"/>
  <c r="S45" i="127"/>
  <c r="Q45" i="127"/>
  <c r="O45" i="127"/>
  <c r="M45" i="127"/>
  <c r="L45" i="127"/>
  <c r="H45" i="127"/>
  <c r="C45" i="127"/>
  <c r="CE44" i="127"/>
  <c r="CD44" i="127"/>
  <c r="CC44" i="127"/>
  <c r="CB44" i="127"/>
  <c r="CA44" i="127"/>
  <c r="BZ44" i="127"/>
  <c r="CF44" i="127" s="1"/>
  <c r="AI44" i="127"/>
  <c r="AT44" i="127" s="1"/>
  <c r="X44" i="127"/>
  <c r="X49" i="127" s="1"/>
  <c r="AB46" i="127" s="1"/>
  <c r="AL46" i="127" s="1"/>
  <c r="AW46" i="127" s="1"/>
  <c r="W44" i="127"/>
  <c r="W49" i="127" s="1"/>
  <c r="AB45" i="127" s="1"/>
  <c r="AL45" i="127" s="1"/>
  <c r="AW45" i="127" s="1"/>
  <c r="T44" i="127"/>
  <c r="T49" i="127" s="1"/>
  <c r="AA46" i="127" s="1"/>
  <c r="S44" i="127"/>
  <c r="S49" i="127" s="1"/>
  <c r="AA45" i="127" s="1"/>
  <c r="P44" i="127"/>
  <c r="P49" i="127" s="1"/>
  <c r="Z46" i="127" s="1"/>
  <c r="O44" i="127"/>
  <c r="O49" i="127" s="1"/>
  <c r="Z45" i="127" s="1"/>
  <c r="L44" i="127"/>
  <c r="CE43" i="127"/>
  <c r="CD43" i="127"/>
  <c r="CC43" i="127"/>
  <c r="CB43" i="127"/>
  <c r="CA43" i="127"/>
  <c r="BZ43" i="127"/>
  <c r="CF43" i="127" s="1"/>
  <c r="CF49" i="127" s="1"/>
  <c r="AI43" i="127"/>
  <c r="AT43" i="127" s="1"/>
  <c r="V43" i="127"/>
  <c r="V49" i="127" s="1"/>
  <c r="AB44" i="127" s="1"/>
  <c r="AL44" i="127" s="1"/>
  <c r="AW44" i="127" s="1"/>
  <c r="U43" i="127"/>
  <c r="U49" i="127" s="1"/>
  <c r="AB43" i="127" s="1"/>
  <c r="AL43" i="127" s="1"/>
  <c r="AW43" i="127" s="1"/>
  <c r="R43" i="127"/>
  <c r="R49" i="127" s="1"/>
  <c r="AA44" i="127" s="1"/>
  <c r="Q43" i="127"/>
  <c r="Q49" i="127" s="1"/>
  <c r="AA43" i="127" s="1"/>
  <c r="N43" i="127"/>
  <c r="N49" i="127" s="1"/>
  <c r="Z44" i="127" s="1"/>
  <c r="M43" i="127"/>
  <c r="M49" i="127" s="1"/>
  <c r="Z43" i="127" s="1"/>
  <c r="L43" i="127"/>
  <c r="AQ42" i="127"/>
  <c r="AP42" i="127"/>
  <c r="AO42" i="127"/>
  <c r="AN42" i="127"/>
  <c r="CJ40" i="127"/>
  <c r="CE37" i="127"/>
  <c r="CD37" i="127"/>
  <c r="CC37" i="127"/>
  <c r="CB37" i="127"/>
  <c r="CA37" i="127"/>
  <c r="BZ37" i="127"/>
  <c r="CF37" i="127" s="1"/>
  <c r="W37" i="127"/>
  <c r="V37" i="127"/>
  <c r="S37" i="127"/>
  <c r="R37" i="127"/>
  <c r="O37" i="127"/>
  <c r="N37" i="127"/>
  <c r="L37" i="127"/>
  <c r="H37" i="127"/>
  <c r="C37" i="127"/>
  <c r="CE36" i="127"/>
  <c r="CD36" i="127"/>
  <c r="CC36" i="127"/>
  <c r="CB36" i="127"/>
  <c r="CA36" i="127"/>
  <c r="BZ36" i="127"/>
  <c r="CF36" i="127" s="1"/>
  <c r="X36" i="127"/>
  <c r="U36" i="127"/>
  <c r="T36" i="127"/>
  <c r="Q36" i="127"/>
  <c r="P36" i="127"/>
  <c r="M36" i="127"/>
  <c r="L36" i="127"/>
  <c r="H36" i="127"/>
  <c r="C36" i="127"/>
  <c r="CE35" i="127"/>
  <c r="CD35" i="127"/>
  <c r="CC35" i="127"/>
  <c r="CB35" i="127"/>
  <c r="CA35" i="127"/>
  <c r="BZ35" i="127"/>
  <c r="CF35" i="127" s="1"/>
  <c r="AI35" i="127"/>
  <c r="AT35" i="127" s="1"/>
  <c r="X35" i="127"/>
  <c r="V35" i="127"/>
  <c r="T35" i="127"/>
  <c r="R35" i="127"/>
  <c r="P35" i="127"/>
  <c r="N35" i="127"/>
  <c r="L35" i="127"/>
  <c r="H35" i="127"/>
  <c r="C35" i="127"/>
  <c r="CE34" i="127"/>
  <c r="CD34" i="127"/>
  <c r="CC34" i="127"/>
  <c r="CB34" i="127"/>
  <c r="CA34" i="127"/>
  <c r="BZ34" i="127"/>
  <c r="CF34" i="127" s="1"/>
  <c r="AI34" i="127"/>
  <c r="AT34" i="127" s="1"/>
  <c r="W34" i="127"/>
  <c r="U34" i="127"/>
  <c r="S34" i="127"/>
  <c r="Q34" i="127"/>
  <c r="O34" i="127"/>
  <c r="M34" i="127"/>
  <c r="L34" i="127"/>
  <c r="H34" i="127"/>
  <c r="C34" i="127"/>
  <c r="CJ33" i="127"/>
  <c r="CE33" i="127"/>
  <c r="CD33" i="127"/>
  <c r="CC33" i="127"/>
  <c r="CB33" i="127"/>
  <c r="CA33" i="127"/>
  <c r="BZ33" i="127"/>
  <c r="CF33" i="127" s="1"/>
  <c r="AT33" i="127"/>
  <c r="AI33" i="127"/>
  <c r="X33" i="127"/>
  <c r="X38" i="127" s="1"/>
  <c r="AB35" i="127" s="1"/>
  <c r="AL35" i="127" s="1"/>
  <c r="AW35" i="127" s="1"/>
  <c r="W33" i="127"/>
  <c r="W38" i="127" s="1"/>
  <c r="AB34" i="127" s="1"/>
  <c r="AL34" i="127" s="1"/>
  <c r="AW34" i="127" s="1"/>
  <c r="T33" i="127"/>
  <c r="T38" i="127" s="1"/>
  <c r="AA35" i="127" s="1"/>
  <c r="S33" i="127"/>
  <c r="S38" i="127" s="1"/>
  <c r="AA34" i="127" s="1"/>
  <c r="P33" i="127"/>
  <c r="P38" i="127" s="1"/>
  <c r="Z35" i="127" s="1"/>
  <c r="O33" i="127"/>
  <c r="O38" i="127" s="1"/>
  <c r="Z34" i="127" s="1"/>
  <c r="L33" i="127"/>
  <c r="CJ32" i="127"/>
  <c r="CE32" i="127"/>
  <c r="CD32" i="127"/>
  <c r="CC32" i="127"/>
  <c r="CB32" i="127"/>
  <c r="CA32" i="127"/>
  <c r="BZ32" i="127"/>
  <c r="CF32" i="127" s="1"/>
  <c r="CF38" i="127" s="1"/>
  <c r="AT32" i="127"/>
  <c r="AI32" i="127"/>
  <c r="AA32" i="127"/>
  <c r="AK32" i="127" s="1"/>
  <c r="AV32" i="127" s="1"/>
  <c r="V32" i="127"/>
  <c r="V38" i="127" s="1"/>
  <c r="AB33" i="127" s="1"/>
  <c r="AL33" i="127" s="1"/>
  <c r="AW33" i="127" s="1"/>
  <c r="U32" i="127"/>
  <c r="U38" i="127" s="1"/>
  <c r="AB32" i="127" s="1"/>
  <c r="AL32" i="127" s="1"/>
  <c r="AW32" i="127" s="1"/>
  <c r="R32" i="127"/>
  <c r="R38" i="127" s="1"/>
  <c r="AA33" i="127" s="1"/>
  <c r="Q32" i="127"/>
  <c r="Q38" i="127" s="1"/>
  <c r="N32" i="127"/>
  <c r="N38" i="127" s="1"/>
  <c r="Z33" i="127" s="1"/>
  <c r="M32" i="127"/>
  <c r="M38" i="127" s="1"/>
  <c r="Z32" i="127" s="1"/>
  <c r="L32" i="127"/>
  <c r="AQ31" i="127"/>
  <c r="AP31" i="127"/>
  <c r="AO31" i="127"/>
  <c r="AN31" i="127"/>
  <c r="CJ26" i="127"/>
  <c r="CE26" i="127"/>
  <c r="CD26" i="127"/>
  <c r="CC26" i="127"/>
  <c r="CB26" i="127"/>
  <c r="CA26" i="127"/>
  <c r="BZ26" i="127"/>
  <c r="CF26" i="127" s="1"/>
  <c r="W26" i="127"/>
  <c r="V26" i="127"/>
  <c r="S26" i="127"/>
  <c r="R26" i="127"/>
  <c r="O26" i="127"/>
  <c r="N26" i="127"/>
  <c r="L26" i="127"/>
  <c r="H26" i="127"/>
  <c r="C26" i="127"/>
  <c r="CJ25" i="127"/>
  <c r="CE25" i="127"/>
  <c r="CD25" i="127"/>
  <c r="CC25" i="127"/>
  <c r="CB25" i="127"/>
  <c r="CA25" i="127"/>
  <c r="BZ25" i="127"/>
  <c r="CF25" i="127" s="1"/>
  <c r="X25" i="127"/>
  <c r="U25" i="127"/>
  <c r="T25" i="127"/>
  <c r="Q25" i="127"/>
  <c r="P25" i="127"/>
  <c r="M25" i="127"/>
  <c r="L25" i="127"/>
  <c r="H25" i="127"/>
  <c r="C25" i="127"/>
  <c r="CJ24" i="127"/>
  <c r="CE24" i="127"/>
  <c r="CD24" i="127"/>
  <c r="CC24" i="127"/>
  <c r="CB24" i="127"/>
  <c r="CA24" i="127"/>
  <c r="BZ24" i="127"/>
  <c r="CF24" i="127" s="1"/>
  <c r="AI24" i="127"/>
  <c r="AT24" i="127" s="1"/>
  <c r="X24" i="127"/>
  <c r="V24" i="127"/>
  <c r="T24" i="127"/>
  <c r="R24" i="127"/>
  <c r="P24" i="127"/>
  <c r="N24" i="127"/>
  <c r="L24" i="127"/>
  <c r="H24" i="127"/>
  <c r="C24" i="127"/>
  <c r="CJ23" i="127"/>
  <c r="CE23" i="127"/>
  <c r="CD23" i="127"/>
  <c r="CC23" i="127"/>
  <c r="CB23" i="127"/>
  <c r="CA23" i="127"/>
  <c r="BZ23" i="127"/>
  <c r="CF23" i="127" s="1"/>
  <c r="AI23" i="127"/>
  <c r="AT23" i="127" s="1"/>
  <c r="W23" i="127"/>
  <c r="U23" i="127"/>
  <c r="S23" i="127"/>
  <c r="Q23" i="127"/>
  <c r="O23" i="127"/>
  <c r="M23" i="127"/>
  <c r="L23" i="127"/>
  <c r="H23" i="127"/>
  <c r="C23" i="127"/>
  <c r="CE22" i="127"/>
  <c r="CD22" i="127"/>
  <c r="CC22" i="127"/>
  <c r="CB22" i="127"/>
  <c r="CA22" i="127"/>
  <c r="BZ22" i="127"/>
  <c r="CF22" i="127" s="1"/>
  <c r="AI22" i="127"/>
  <c r="AT22" i="127" s="1"/>
  <c r="X22" i="127"/>
  <c r="X27" i="127" s="1"/>
  <c r="AB24" i="127" s="1"/>
  <c r="AL24" i="127" s="1"/>
  <c r="AW24" i="127" s="1"/>
  <c r="W22" i="127"/>
  <c r="W27" i="127" s="1"/>
  <c r="AB23" i="127" s="1"/>
  <c r="AL23" i="127" s="1"/>
  <c r="AW23" i="127" s="1"/>
  <c r="T22" i="127"/>
  <c r="T27" i="127" s="1"/>
  <c r="AA24" i="127" s="1"/>
  <c r="S22" i="127"/>
  <c r="S27" i="127" s="1"/>
  <c r="AA23" i="127" s="1"/>
  <c r="P22" i="127"/>
  <c r="P27" i="127" s="1"/>
  <c r="Z24" i="127" s="1"/>
  <c r="O22" i="127"/>
  <c r="O27" i="127" s="1"/>
  <c r="Z23" i="127" s="1"/>
  <c r="L22" i="127"/>
  <c r="CE21" i="127"/>
  <c r="CD21" i="127"/>
  <c r="CC21" i="127"/>
  <c r="CB21" i="127"/>
  <c r="CA21" i="127"/>
  <c r="BZ21" i="127"/>
  <c r="CF21" i="127" s="1"/>
  <c r="CF27" i="127" s="1"/>
  <c r="AT21" i="127"/>
  <c r="AI21" i="127"/>
  <c r="AA21" i="127"/>
  <c r="AK21" i="127" s="1"/>
  <c r="AV21" i="127" s="1"/>
  <c r="V21" i="127"/>
  <c r="V27" i="127" s="1"/>
  <c r="AB22" i="127" s="1"/>
  <c r="AL22" i="127" s="1"/>
  <c r="AW22" i="127" s="1"/>
  <c r="U21" i="127"/>
  <c r="U27" i="127" s="1"/>
  <c r="AB21" i="127" s="1"/>
  <c r="AL21" i="127" s="1"/>
  <c r="AW21" i="127" s="1"/>
  <c r="R21" i="127"/>
  <c r="R27" i="127" s="1"/>
  <c r="AA22" i="127" s="1"/>
  <c r="Q21" i="127"/>
  <c r="Q27" i="127" s="1"/>
  <c r="N21" i="127"/>
  <c r="N27" i="127" s="1"/>
  <c r="Z22" i="127" s="1"/>
  <c r="M21" i="127"/>
  <c r="M27" i="127" s="1"/>
  <c r="Z21" i="127" s="1"/>
  <c r="L21" i="127"/>
  <c r="AQ20" i="127"/>
  <c r="AP20" i="127"/>
  <c r="AO20" i="127"/>
  <c r="AN20" i="127"/>
  <c r="CJ17" i="127"/>
  <c r="CJ16" i="127"/>
  <c r="CJ15" i="127"/>
  <c r="CE15" i="127"/>
  <c r="CD15" i="127"/>
  <c r="CC15" i="127"/>
  <c r="CB15" i="127"/>
  <c r="CA15" i="127"/>
  <c r="BZ15" i="127"/>
  <c r="CF15" i="127" s="1"/>
  <c r="W15" i="127"/>
  <c r="V15" i="127"/>
  <c r="S15" i="127"/>
  <c r="R15" i="127"/>
  <c r="O15" i="127"/>
  <c r="N15" i="127"/>
  <c r="L15" i="127"/>
  <c r="H15" i="127"/>
  <c r="C15" i="127"/>
  <c r="CJ14" i="127"/>
  <c r="CE14" i="127"/>
  <c r="CD14" i="127"/>
  <c r="CC14" i="127"/>
  <c r="CB14" i="127"/>
  <c r="CA14" i="127"/>
  <c r="BZ14" i="127"/>
  <c r="CF14" i="127" s="1"/>
  <c r="X14" i="127"/>
  <c r="U14" i="127"/>
  <c r="T14" i="127"/>
  <c r="Q14" i="127"/>
  <c r="P14" i="127"/>
  <c r="M14" i="127"/>
  <c r="L14" i="127"/>
  <c r="H14" i="127"/>
  <c r="C14" i="127"/>
  <c r="CJ13" i="127"/>
  <c r="CE13" i="127"/>
  <c r="CD13" i="127"/>
  <c r="CC13" i="127"/>
  <c r="CB13" i="127"/>
  <c r="CA13" i="127"/>
  <c r="BZ13" i="127"/>
  <c r="CF13" i="127" s="1"/>
  <c r="AI13" i="127"/>
  <c r="AT13" i="127" s="1"/>
  <c r="X13" i="127"/>
  <c r="V13" i="127"/>
  <c r="T13" i="127"/>
  <c r="R13" i="127"/>
  <c r="P13" i="127"/>
  <c r="N13" i="127"/>
  <c r="L13" i="127"/>
  <c r="H13" i="127"/>
  <c r="C13" i="127"/>
  <c r="CJ12" i="127"/>
  <c r="CE12" i="127"/>
  <c r="CD12" i="127"/>
  <c r="CC12" i="127"/>
  <c r="CB12" i="127"/>
  <c r="CA12" i="127"/>
  <c r="BZ12" i="127"/>
  <c r="CF12" i="127" s="1"/>
  <c r="AI12" i="127"/>
  <c r="AT12" i="127" s="1"/>
  <c r="W12" i="127"/>
  <c r="U12" i="127"/>
  <c r="S12" i="127"/>
  <c r="Q12" i="127"/>
  <c r="O12" i="127"/>
  <c r="M12" i="127"/>
  <c r="L12" i="127"/>
  <c r="H12" i="127"/>
  <c r="C12" i="127"/>
  <c r="CJ11" i="127"/>
  <c r="CE11" i="127"/>
  <c r="CD11" i="127"/>
  <c r="CC11" i="127"/>
  <c r="CB11" i="127"/>
  <c r="CA11" i="127"/>
  <c r="BZ11" i="127"/>
  <c r="CF11" i="127" s="1"/>
  <c r="AT11" i="127"/>
  <c r="AI11" i="127"/>
  <c r="X11" i="127"/>
  <c r="X16" i="127" s="1"/>
  <c r="AB13" i="127" s="1"/>
  <c r="AL13" i="127" s="1"/>
  <c r="AW13" i="127" s="1"/>
  <c r="W11" i="127"/>
  <c r="W16" i="127" s="1"/>
  <c r="AB12" i="127" s="1"/>
  <c r="AL12" i="127" s="1"/>
  <c r="AW12" i="127" s="1"/>
  <c r="T11" i="127"/>
  <c r="T16" i="127" s="1"/>
  <c r="AA13" i="127" s="1"/>
  <c r="S11" i="127"/>
  <c r="S16" i="127" s="1"/>
  <c r="AA12" i="127" s="1"/>
  <c r="P11" i="127"/>
  <c r="P16" i="127" s="1"/>
  <c r="Z13" i="127" s="1"/>
  <c r="O11" i="127"/>
  <c r="O16" i="127" s="1"/>
  <c r="Z12" i="127" s="1"/>
  <c r="L11" i="127"/>
  <c r="CJ10" i="127"/>
  <c r="CE10" i="127"/>
  <c r="CD10" i="127"/>
  <c r="CC10" i="127"/>
  <c r="CB10" i="127"/>
  <c r="CA10" i="127"/>
  <c r="BZ10" i="127"/>
  <c r="AT10" i="127"/>
  <c r="AI10" i="127"/>
  <c r="V10" i="127"/>
  <c r="V16" i="127" s="1"/>
  <c r="AB11" i="127" s="1"/>
  <c r="AL11" i="127" s="1"/>
  <c r="AW11" i="127" s="1"/>
  <c r="U10" i="127"/>
  <c r="U16" i="127" s="1"/>
  <c r="AB10" i="127" s="1"/>
  <c r="AL10" i="127" s="1"/>
  <c r="AW10" i="127" s="1"/>
  <c r="R10" i="127"/>
  <c r="R16" i="127" s="1"/>
  <c r="AA11" i="127" s="1"/>
  <c r="Q10" i="127"/>
  <c r="Q16" i="127" s="1"/>
  <c r="AA10" i="127" s="1"/>
  <c r="N10" i="127"/>
  <c r="N16" i="127" s="1"/>
  <c r="Z11" i="127" s="1"/>
  <c r="M10" i="127"/>
  <c r="M16" i="127" s="1"/>
  <c r="Z10" i="127" s="1"/>
  <c r="L10" i="127"/>
  <c r="AQ9" i="127"/>
  <c r="AP9" i="127"/>
  <c r="AO9" i="127"/>
  <c r="AN9" i="127"/>
  <c r="BK6" i="127"/>
  <c r="C6" i="127"/>
  <c r="CF43" i="130" l="1"/>
  <c r="CF49" i="130" s="1"/>
  <c r="CF21" i="129"/>
  <c r="CF27" i="129" s="1"/>
  <c r="CG49" i="129" s="1"/>
  <c r="BQ44" i="129" s="1"/>
  <c r="CF16" i="128"/>
  <c r="CF24" i="128"/>
  <c r="CF27" i="128" s="1"/>
  <c r="CG49" i="128" s="1"/>
  <c r="BQ44" i="128" s="1"/>
  <c r="CF10" i="127"/>
  <c r="CF16" i="127" s="1"/>
  <c r="CG49" i="127" s="1"/>
  <c r="BQ44" i="127" s="1"/>
  <c r="AJ10" i="131"/>
  <c r="AG10" i="131"/>
  <c r="AC10" i="131"/>
  <c r="AK10" i="131"/>
  <c r="AV10" i="131" s="1"/>
  <c r="AG13" i="131"/>
  <c r="AJ13" i="131"/>
  <c r="AK13" i="131"/>
  <c r="AV13" i="131" s="1"/>
  <c r="AC13" i="131"/>
  <c r="AK21" i="131"/>
  <c r="AV21" i="131" s="1"/>
  <c r="AC21" i="131"/>
  <c r="AJ11" i="131"/>
  <c r="AG11" i="131"/>
  <c r="AC11" i="131"/>
  <c r="AK11" i="131"/>
  <c r="AV11" i="131" s="1"/>
  <c r="AG12" i="131"/>
  <c r="AJ12" i="131"/>
  <c r="AK12" i="131"/>
  <c r="AV12" i="131" s="1"/>
  <c r="AC12" i="131"/>
  <c r="AJ22" i="131"/>
  <c r="AG22" i="131"/>
  <c r="AG21" i="131"/>
  <c r="AJ21" i="131"/>
  <c r="AG23" i="131"/>
  <c r="AJ23" i="131"/>
  <c r="AK23" i="131"/>
  <c r="AV23" i="131" s="1"/>
  <c r="AC23" i="131"/>
  <c r="AG33" i="131"/>
  <c r="AJ33" i="131"/>
  <c r="AK33" i="131"/>
  <c r="AV33" i="131" s="1"/>
  <c r="AC33" i="131"/>
  <c r="AJ34" i="131"/>
  <c r="AG34" i="131"/>
  <c r="AC34" i="131"/>
  <c r="AK34" i="131"/>
  <c r="AV34" i="131" s="1"/>
  <c r="AN9" i="131"/>
  <c r="AC22" i="131"/>
  <c r="AK22" i="131"/>
  <c r="AV22" i="131" s="1"/>
  <c r="AG24" i="131"/>
  <c r="AJ24" i="131"/>
  <c r="AK24" i="131"/>
  <c r="AV24" i="131" s="1"/>
  <c r="AC24" i="131"/>
  <c r="AG32" i="131"/>
  <c r="AJ32" i="131"/>
  <c r="AC32" i="131"/>
  <c r="AJ35" i="131"/>
  <c r="AG35" i="131"/>
  <c r="AC35" i="131"/>
  <c r="AK35" i="131"/>
  <c r="AV35" i="131" s="1"/>
  <c r="AG44" i="131"/>
  <c r="AJ44" i="131"/>
  <c r="AK44" i="131"/>
  <c r="AV44" i="131" s="1"/>
  <c r="AC44" i="131"/>
  <c r="AG46" i="131"/>
  <c r="AJ46" i="131"/>
  <c r="AK46" i="131"/>
  <c r="AV46" i="131" s="1"/>
  <c r="AC46" i="131"/>
  <c r="AJ43" i="131"/>
  <c r="AG43" i="131"/>
  <c r="AC43" i="131"/>
  <c r="AK43" i="131"/>
  <c r="AV43" i="131" s="1"/>
  <c r="AG45" i="131"/>
  <c r="AJ45" i="131"/>
  <c r="AK45" i="131"/>
  <c r="AV45" i="131" s="1"/>
  <c r="AC45" i="131"/>
  <c r="AG10" i="130"/>
  <c r="AJ10" i="130"/>
  <c r="AK10" i="130"/>
  <c r="AV10" i="130" s="1"/>
  <c r="AC10" i="130"/>
  <c r="AJ13" i="130"/>
  <c r="AG13" i="130"/>
  <c r="AC13" i="130"/>
  <c r="AK13" i="130"/>
  <c r="AV13" i="130" s="1"/>
  <c r="AG21" i="130"/>
  <c r="AJ21" i="130"/>
  <c r="AK21" i="130"/>
  <c r="AV21" i="130" s="1"/>
  <c r="AC21" i="130"/>
  <c r="AG11" i="130"/>
  <c r="AJ11" i="130"/>
  <c r="AK11" i="130"/>
  <c r="AV11" i="130" s="1"/>
  <c r="AC11" i="130"/>
  <c r="AJ12" i="130"/>
  <c r="AG12" i="130"/>
  <c r="AC12" i="130"/>
  <c r="AK12" i="130"/>
  <c r="AV12" i="130" s="1"/>
  <c r="AG22" i="130"/>
  <c r="AJ22" i="130"/>
  <c r="AK22" i="130"/>
  <c r="AV22" i="130" s="1"/>
  <c r="AC22" i="130"/>
  <c r="AJ23" i="130"/>
  <c r="AG23" i="130"/>
  <c r="AC23" i="130"/>
  <c r="AK23" i="130"/>
  <c r="AV23" i="130" s="1"/>
  <c r="AJ32" i="130"/>
  <c r="AG32" i="130"/>
  <c r="AC32" i="130"/>
  <c r="AJ24" i="130"/>
  <c r="AG24" i="130"/>
  <c r="AC24" i="130"/>
  <c r="AK24" i="130"/>
  <c r="AV24" i="130" s="1"/>
  <c r="AJ33" i="130"/>
  <c r="AG33" i="130"/>
  <c r="AC33" i="130"/>
  <c r="AK33" i="130"/>
  <c r="AV33" i="130" s="1"/>
  <c r="AG34" i="130"/>
  <c r="AJ34" i="130"/>
  <c r="AK34" i="130"/>
  <c r="AV34" i="130" s="1"/>
  <c r="AC34" i="130"/>
  <c r="AK32" i="130"/>
  <c r="AV32" i="130" s="1"/>
  <c r="CF34" i="130"/>
  <c r="CF38" i="130" s="1"/>
  <c r="CG49" i="130" s="1"/>
  <c r="BQ44" i="130" s="1"/>
  <c r="AG44" i="130"/>
  <c r="AJ44" i="130"/>
  <c r="AK44" i="130"/>
  <c r="AV44" i="130" s="1"/>
  <c r="AC44" i="130"/>
  <c r="AG46" i="130"/>
  <c r="AJ46" i="130"/>
  <c r="AK46" i="130"/>
  <c r="AV46" i="130" s="1"/>
  <c r="AC46" i="130"/>
  <c r="AJ35" i="130"/>
  <c r="AG35" i="130"/>
  <c r="AC35" i="130"/>
  <c r="AK35" i="130"/>
  <c r="AV35" i="130" s="1"/>
  <c r="AJ43" i="130"/>
  <c r="AG43" i="130"/>
  <c r="AC43" i="130"/>
  <c r="AK43" i="130"/>
  <c r="AV43" i="130" s="1"/>
  <c r="AG45" i="130"/>
  <c r="AJ45" i="130"/>
  <c r="AK45" i="130"/>
  <c r="AV45" i="130" s="1"/>
  <c r="AC45" i="130"/>
  <c r="AG11" i="129"/>
  <c r="AJ11" i="129"/>
  <c r="AK11" i="129"/>
  <c r="AV11" i="129" s="1"/>
  <c r="AC11" i="129"/>
  <c r="AJ13" i="129"/>
  <c r="AG13" i="129"/>
  <c r="AC13" i="129"/>
  <c r="AK13" i="129"/>
  <c r="AV13" i="129" s="1"/>
  <c r="AJ22" i="129"/>
  <c r="AG22" i="129"/>
  <c r="AC22" i="129"/>
  <c r="AK22" i="129"/>
  <c r="AV22" i="129" s="1"/>
  <c r="AG10" i="129"/>
  <c r="AJ10" i="129"/>
  <c r="AK10" i="129"/>
  <c r="AV10" i="129" s="1"/>
  <c r="AC10" i="129"/>
  <c r="AJ12" i="129"/>
  <c r="AG12" i="129"/>
  <c r="AC12" i="129"/>
  <c r="AK12" i="129"/>
  <c r="AV12" i="129" s="1"/>
  <c r="AG21" i="129"/>
  <c r="AJ21" i="129"/>
  <c r="AK23" i="129"/>
  <c r="AV23" i="129" s="1"/>
  <c r="AC23" i="129"/>
  <c r="AC21" i="129"/>
  <c r="AG23" i="129"/>
  <c r="AJ23" i="129"/>
  <c r="AJ33" i="129"/>
  <c r="AG33" i="129"/>
  <c r="AC33" i="129"/>
  <c r="AK33" i="129"/>
  <c r="AV33" i="129" s="1"/>
  <c r="AG34" i="129"/>
  <c r="AJ34" i="129"/>
  <c r="AK34" i="129"/>
  <c r="AV34" i="129" s="1"/>
  <c r="AC34" i="129"/>
  <c r="AJ24" i="129"/>
  <c r="AG24" i="129"/>
  <c r="AC24" i="129"/>
  <c r="AK24" i="129"/>
  <c r="AV24" i="129" s="1"/>
  <c r="AJ32" i="129"/>
  <c r="AG32" i="129"/>
  <c r="AC32" i="129"/>
  <c r="AK32" i="129"/>
  <c r="AV32" i="129" s="1"/>
  <c r="AG44" i="129"/>
  <c r="AJ44" i="129"/>
  <c r="AK44" i="129"/>
  <c r="AV44" i="129" s="1"/>
  <c r="AC44" i="129"/>
  <c r="AG46" i="129"/>
  <c r="AJ46" i="129"/>
  <c r="AK46" i="129"/>
  <c r="AV46" i="129" s="1"/>
  <c r="AC46" i="129"/>
  <c r="AJ35" i="129"/>
  <c r="AG35" i="129"/>
  <c r="AC35" i="129"/>
  <c r="AK35" i="129"/>
  <c r="AV35" i="129" s="1"/>
  <c r="AJ43" i="129"/>
  <c r="AG43" i="129"/>
  <c r="AC43" i="129"/>
  <c r="AK43" i="129"/>
  <c r="AV43" i="129" s="1"/>
  <c r="AG45" i="129"/>
  <c r="AJ45" i="129"/>
  <c r="AK45" i="129"/>
  <c r="AV45" i="129" s="1"/>
  <c r="AC45" i="129"/>
  <c r="AJ10" i="128"/>
  <c r="AG10" i="128"/>
  <c r="AJ11" i="128"/>
  <c r="AG11" i="128"/>
  <c r="AC11" i="128"/>
  <c r="AK11" i="128"/>
  <c r="AV11" i="128" s="1"/>
  <c r="AT10" i="128"/>
  <c r="AN9" i="128"/>
  <c r="AG12" i="128"/>
  <c r="AJ12" i="128"/>
  <c r="AK12" i="128"/>
  <c r="AV12" i="128" s="1"/>
  <c r="AC12" i="128"/>
  <c r="AJ21" i="128"/>
  <c r="AG21" i="128"/>
  <c r="AC21" i="128"/>
  <c r="AK21" i="128"/>
  <c r="AV21" i="128" s="1"/>
  <c r="AC10" i="128"/>
  <c r="AK10" i="128"/>
  <c r="AV10" i="128" s="1"/>
  <c r="AG13" i="128"/>
  <c r="AJ13" i="128"/>
  <c r="AK13" i="128"/>
  <c r="AV13" i="128" s="1"/>
  <c r="AC13" i="128"/>
  <c r="AG22" i="128"/>
  <c r="AJ22" i="128"/>
  <c r="AJ24" i="128"/>
  <c r="AG24" i="128"/>
  <c r="AC24" i="128"/>
  <c r="AK24" i="128"/>
  <c r="AV24" i="128" s="1"/>
  <c r="AJ32" i="128"/>
  <c r="AG32" i="128"/>
  <c r="AC32" i="128"/>
  <c r="AN20" i="128"/>
  <c r="AK22" i="128"/>
  <c r="AV22" i="128" s="1"/>
  <c r="AC22" i="128"/>
  <c r="AJ23" i="128"/>
  <c r="AG23" i="128"/>
  <c r="AC23" i="128"/>
  <c r="AK23" i="128"/>
  <c r="AV23" i="128" s="1"/>
  <c r="AJ33" i="128"/>
  <c r="AG33" i="128"/>
  <c r="AC33" i="128"/>
  <c r="AK33" i="128"/>
  <c r="AV33" i="128" s="1"/>
  <c r="AG34" i="128"/>
  <c r="AJ34" i="128"/>
  <c r="AK34" i="128"/>
  <c r="AV34" i="128" s="1"/>
  <c r="AC34" i="128"/>
  <c r="AK32" i="128"/>
  <c r="AV32" i="128" s="1"/>
  <c r="AG44" i="128"/>
  <c r="AJ44" i="128"/>
  <c r="AK44" i="128"/>
  <c r="AV44" i="128" s="1"/>
  <c r="AC44" i="128"/>
  <c r="AG46" i="128"/>
  <c r="AJ46" i="128"/>
  <c r="AK46" i="128"/>
  <c r="AV46" i="128" s="1"/>
  <c r="AC46" i="128"/>
  <c r="AJ35" i="128"/>
  <c r="AG35" i="128"/>
  <c r="AC35" i="128"/>
  <c r="AK35" i="128"/>
  <c r="AV35" i="128" s="1"/>
  <c r="AJ43" i="128"/>
  <c r="AG43" i="128"/>
  <c r="AC43" i="128"/>
  <c r="AK43" i="128"/>
  <c r="AV43" i="128" s="1"/>
  <c r="AG45" i="128"/>
  <c r="AJ45" i="128"/>
  <c r="AK45" i="128"/>
  <c r="AV45" i="128" s="1"/>
  <c r="AC45" i="128"/>
  <c r="AK10" i="127"/>
  <c r="AV10" i="127" s="1"/>
  <c r="AC10" i="127"/>
  <c r="AG11" i="127"/>
  <c r="AJ11" i="127"/>
  <c r="AK11" i="127"/>
  <c r="AV11" i="127" s="1"/>
  <c r="AC11" i="127"/>
  <c r="AJ13" i="127"/>
  <c r="AG13" i="127"/>
  <c r="AC13" i="127"/>
  <c r="AK13" i="127"/>
  <c r="AV13" i="127" s="1"/>
  <c r="AJ22" i="127"/>
  <c r="AG22" i="127"/>
  <c r="AK22" i="127"/>
  <c r="AV22" i="127" s="1"/>
  <c r="AC22" i="127"/>
  <c r="AG10" i="127"/>
  <c r="AJ10" i="127"/>
  <c r="AJ12" i="127"/>
  <c r="AG12" i="127"/>
  <c r="AC12" i="127"/>
  <c r="AK12" i="127"/>
  <c r="AV12" i="127" s="1"/>
  <c r="AG21" i="127"/>
  <c r="AJ21" i="127"/>
  <c r="AC21" i="127"/>
  <c r="AG23" i="127"/>
  <c r="AJ23" i="127"/>
  <c r="AK23" i="127"/>
  <c r="AV23" i="127" s="1"/>
  <c r="AC23" i="127"/>
  <c r="AG33" i="127"/>
  <c r="AJ33" i="127"/>
  <c r="AK33" i="127"/>
  <c r="AV33" i="127" s="1"/>
  <c r="AC33" i="127"/>
  <c r="AJ34" i="127"/>
  <c r="AG34" i="127"/>
  <c r="AC34" i="127"/>
  <c r="AK34" i="127"/>
  <c r="AV34" i="127" s="1"/>
  <c r="AG24" i="127"/>
  <c r="AJ24" i="127"/>
  <c r="AK24" i="127"/>
  <c r="AV24" i="127" s="1"/>
  <c r="AC24" i="127"/>
  <c r="AG32" i="127"/>
  <c r="AJ32" i="127"/>
  <c r="AC32" i="127"/>
  <c r="AJ35" i="127"/>
  <c r="AG35" i="127"/>
  <c r="AC35" i="127"/>
  <c r="AK35" i="127"/>
  <c r="AV35" i="127" s="1"/>
  <c r="AG44" i="127"/>
  <c r="AJ44" i="127"/>
  <c r="AK44" i="127"/>
  <c r="AV44" i="127" s="1"/>
  <c r="AC44" i="127"/>
  <c r="AG46" i="127"/>
  <c r="AJ46" i="127"/>
  <c r="AK46" i="127"/>
  <c r="AV46" i="127" s="1"/>
  <c r="AC46" i="127"/>
  <c r="AJ43" i="127"/>
  <c r="AG43" i="127"/>
  <c r="AC43" i="127"/>
  <c r="AK43" i="127"/>
  <c r="AV43" i="127" s="1"/>
  <c r="AG45" i="127"/>
  <c r="AJ45" i="127"/>
  <c r="AK45" i="127"/>
  <c r="AV45" i="127" s="1"/>
  <c r="AC45" i="127"/>
  <c r="BB12" i="114"/>
  <c r="AH45" i="131" l="1"/>
  <c r="AN46" i="131"/>
  <c r="AN45" i="131"/>
  <c r="AN44" i="131"/>
  <c r="AU43" i="131"/>
  <c r="AH46" i="131"/>
  <c r="AH44" i="131"/>
  <c r="AH35" i="131"/>
  <c r="AH32" i="131"/>
  <c r="AH24" i="131"/>
  <c r="AP35" i="131"/>
  <c r="AU34" i="131"/>
  <c r="AP33" i="131"/>
  <c r="AP32" i="131"/>
  <c r="AO35" i="131"/>
  <c r="AO34" i="131"/>
  <c r="AU33" i="131"/>
  <c r="AO32" i="131"/>
  <c r="AP24" i="131"/>
  <c r="AU23" i="131"/>
  <c r="AP22" i="131"/>
  <c r="AP21" i="131"/>
  <c r="AN24" i="131"/>
  <c r="AN23" i="131"/>
  <c r="AU21" i="131"/>
  <c r="AN22" i="131"/>
  <c r="AH22" i="131"/>
  <c r="AH12" i="131"/>
  <c r="AH11" i="131"/>
  <c r="AU13" i="131"/>
  <c r="AQ12" i="131"/>
  <c r="AQ11" i="131"/>
  <c r="AQ10" i="131"/>
  <c r="AH10" i="131"/>
  <c r="AP46" i="131"/>
  <c r="AU45" i="131"/>
  <c r="AP43" i="131"/>
  <c r="AP47" i="131" s="1"/>
  <c r="AR45" i="131" s="1"/>
  <c r="AP44" i="131"/>
  <c r="AN47" i="131"/>
  <c r="AR43" i="131" s="1"/>
  <c r="AH43" i="131"/>
  <c r="AU46" i="131"/>
  <c r="AQ45" i="131"/>
  <c r="AQ44" i="131"/>
  <c r="AQ43" i="131"/>
  <c r="AU44" i="131"/>
  <c r="AO46" i="131"/>
  <c r="AO45" i="131"/>
  <c r="AO43" i="131"/>
  <c r="AU35" i="131"/>
  <c r="AQ33" i="131"/>
  <c r="AQ32" i="131"/>
  <c r="AQ34" i="131"/>
  <c r="AN35" i="131"/>
  <c r="AN33" i="131"/>
  <c r="AU32" i="131"/>
  <c r="AN34" i="131"/>
  <c r="AU24" i="131"/>
  <c r="AQ23" i="131"/>
  <c r="AQ21" i="131"/>
  <c r="AQ25" i="131" s="1"/>
  <c r="AR24" i="131" s="1"/>
  <c r="AQ22" i="131"/>
  <c r="AP36" i="131"/>
  <c r="AR34" i="131" s="1"/>
  <c r="AH34" i="131"/>
  <c r="AO36" i="131"/>
  <c r="AR33" i="131" s="1"/>
  <c r="AH33" i="131"/>
  <c r="AP25" i="131"/>
  <c r="AR23" i="131" s="1"/>
  <c r="AH23" i="131"/>
  <c r="AN25" i="131"/>
  <c r="AR21" i="131" s="1"/>
  <c r="AH21" i="131"/>
  <c r="AO21" i="131"/>
  <c r="AO25" i="131" s="1"/>
  <c r="AR22" i="131" s="1"/>
  <c r="AS22" i="131" s="1"/>
  <c r="AO24" i="131"/>
  <c r="AO23" i="131"/>
  <c r="AU22" i="131"/>
  <c r="AP13" i="131"/>
  <c r="AU12" i="131"/>
  <c r="AP11" i="131"/>
  <c r="AP10" i="131"/>
  <c r="AP14" i="131" s="1"/>
  <c r="AR12" i="131" s="1"/>
  <c r="AO13" i="131"/>
  <c r="AO12" i="131"/>
  <c r="AU11" i="131"/>
  <c r="AO10" i="131"/>
  <c r="AO14" i="131" s="1"/>
  <c r="AR11" i="131" s="1"/>
  <c r="AS11" i="131" s="1"/>
  <c r="AQ14" i="131"/>
  <c r="AR13" i="131" s="1"/>
  <c r="AH13" i="131"/>
  <c r="AN13" i="131"/>
  <c r="AN12" i="131"/>
  <c r="AN11" i="131"/>
  <c r="AN14" i="131" s="1"/>
  <c r="AR10" i="131" s="1"/>
  <c r="AU10" i="131"/>
  <c r="AH45" i="130"/>
  <c r="AN46" i="130"/>
  <c r="AN45" i="130"/>
  <c r="AN47" i="130" s="1"/>
  <c r="AR43" i="130" s="1"/>
  <c r="AN44" i="130"/>
  <c r="AU43" i="130"/>
  <c r="AH35" i="130"/>
  <c r="AU46" i="130"/>
  <c r="AQ45" i="130"/>
  <c r="AQ44" i="130"/>
  <c r="AQ47" i="130" s="1"/>
  <c r="AR46" i="130" s="1"/>
  <c r="AQ43" i="130"/>
  <c r="AU44" i="130"/>
  <c r="AO46" i="130"/>
  <c r="AO45" i="130"/>
  <c r="AO47" i="130" s="1"/>
  <c r="AR44" i="130" s="1"/>
  <c r="AO43" i="130"/>
  <c r="AP35" i="130"/>
  <c r="AU34" i="130"/>
  <c r="AP33" i="130"/>
  <c r="AP32" i="130"/>
  <c r="AH33" i="130"/>
  <c r="AH24" i="130"/>
  <c r="AN35" i="130"/>
  <c r="AN34" i="130"/>
  <c r="AN33" i="130"/>
  <c r="AU32" i="130"/>
  <c r="AP24" i="130"/>
  <c r="AU23" i="130"/>
  <c r="AP22" i="130"/>
  <c r="AP21" i="130"/>
  <c r="AH22" i="130"/>
  <c r="AH12" i="130"/>
  <c r="AO13" i="130"/>
  <c r="AO12" i="130"/>
  <c r="AU11" i="130"/>
  <c r="AO10" i="130"/>
  <c r="AN22" i="130"/>
  <c r="AN24" i="130"/>
  <c r="AN23" i="130"/>
  <c r="AU21" i="130"/>
  <c r="AH13" i="130"/>
  <c r="AN11" i="130"/>
  <c r="AU10" i="130"/>
  <c r="AN13" i="130"/>
  <c r="AN12" i="130"/>
  <c r="AP46" i="130"/>
  <c r="AU45" i="130"/>
  <c r="AP43" i="130"/>
  <c r="AP44" i="130"/>
  <c r="AH43" i="130"/>
  <c r="AU35" i="130"/>
  <c r="AQ34" i="130"/>
  <c r="AQ33" i="130"/>
  <c r="AQ32" i="130"/>
  <c r="AH46" i="130"/>
  <c r="AH44" i="130"/>
  <c r="AP36" i="130"/>
  <c r="AR34" i="130" s="1"/>
  <c r="AH34" i="130"/>
  <c r="AO35" i="130"/>
  <c r="AO34" i="130"/>
  <c r="AU33" i="130"/>
  <c r="AO32" i="130"/>
  <c r="AO36" i="130" s="1"/>
  <c r="AR33" i="130" s="1"/>
  <c r="AQ22" i="130"/>
  <c r="AU24" i="130"/>
  <c r="AQ23" i="130"/>
  <c r="AQ21" i="130"/>
  <c r="AN36" i="130"/>
  <c r="AR32" i="130" s="1"/>
  <c r="AH32" i="130"/>
  <c r="AP25" i="130"/>
  <c r="AR23" i="130" s="1"/>
  <c r="AH23" i="130"/>
  <c r="AO24" i="130"/>
  <c r="AO23" i="130"/>
  <c r="AU22" i="130"/>
  <c r="AO21" i="130"/>
  <c r="AO25" i="130" s="1"/>
  <c r="AR22" i="130" s="1"/>
  <c r="AP13" i="130"/>
  <c r="AU12" i="130"/>
  <c r="AP11" i="130"/>
  <c r="AP10" i="130"/>
  <c r="AP14" i="130" s="1"/>
  <c r="AR12" i="130" s="1"/>
  <c r="AO14" i="130"/>
  <c r="AR11" i="130" s="1"/>
  <c r="AH11" i="130"/>
  <c r="AN25" i="130"/>
  <c r="AR21" i="130" s="1"/>
  <c r="AH21" i="130"/>
  <c r="AQ11" i="130"/>
  <c r="AQ10" i="130"/>
  <c r="AQ14" i="130" s="1"/>
  <c r="AR13" i="130" s="1"/>
  <c r="AS13" i="130" s="1"/>
  <c r="AU13" i="130"/>
  <c r="AQ12" i="130"/>
  <c r="AN14" i="130"/>
  <c r="AR10" i="130" s="1"/>
  <c r="AH10" i="130"/>
  <c r="AH45" i="129"/>
  <c r="AN46" i="129"/>
  <c r="AN45" i="129"/>
  <c r="AN44" i="129"/>
  <c r="AU43" i="129"/>
  <c r="AH35" i="129"/>
  <c r="AU46" i="129"/>
  <c r="AQ45" i="129"/>
  <c r="AQ44" i="129"/>
  <c r="AQ43" i="129"/>
  <c r="AU44" i="129"/>
  <c r="AO46" i="129"/>
  <c r="AO45" i="129"/>
  <c r="AO43" i="129"/>
  <c r="AN35" i="129"/>
  <c r="AN34" i="129"/>
  <c r="AN33" i="129"/>
  <c r="AU32" i="129"/>
  <c r="AU24" i="129"/>
  <c r="AQ23" i="129"/>
  <c r="AQ21" i="129"/>
  <c r="AQ22" i="129"/>
  <c r="AP35" i="129"/>
  <c r="AU34" i="129"/>
  <c r="AP33" i="129"/>
  <c r="AP32" i="129"/>
  <c r="AO35" i="129"/>
  <c r="AO34" i="129"/>
  <c r="AU33" i="129"/>
  <c r="AO32" i="129"/>
  <c r="AH23" i="129"/>
  <c r="AN24" i="129"/>
  <c r="AN23" i="129"/>
  <c r="AU21" i="129"/>
  <c r="AN22" i="129"/>
  <c r="AP13" i="129"/>
  <c r="AU12" i="129"/>
  <c r="AP11" i="129"/>
  <c r="AP10" i="129"/>
  <c r="AN11" i="129"/>
  <c r="AU10" i="129"/>
  <c r="AN13" i="129"/>
  <c r="AN12" i="129"/>
  <c r="AH22" i="129"/>
  <c r="AH13" i="129"/>
  <c r="AO13" i="129"/>
  <c r="AO12" i="129"/>
  <c r="AU11" i="129"/>
  <c r="AO10" i="129"/>
  <c r="AP46" i="129"/>
  <c r="AU45" i="129"/>
  <c r="AP43" i="129"/>
  <c r="AP47" i="129" s="1"/>
  <c r="AR45" i="129" s="1"/>
  <c r="AS45" i="129" s="1"/>
  <c r="AP44" i="129"/>
  <c r="AN47" i="129"/>
  <c r="AR43" i="129" s="1"/>
  <c r="AH43" i="129"/>
  <c r="AU35" i="129"/>
  <c r="AQ34" i="129"/>
  <c r="AQ33" i="129"/>
  <c r="AQ32" i="129"/>
  <c r="AQ36" i="129" s="1"/>
  <c r="AR35" i="129" s="1"/>
  <c r="AS35" i="129" s="1"/>
  <c r="AQ47" i="129"/>
  <c r="AR46" i="129" s="1"/>
  <c r="AH46" i="129"/>
  <c r="AO47" i="129"/>
  <c r="AR44" i="129" s="1"/>
  <c r="AH44" i="129"/>
  <c r="AN36" i="129"/>
  <c r="AR32" i="129" s="1"/>
  <c r="AH32" i="129"/>
  <c r="AH24" i="129"/>
  <c r="AQ25" i="129"/>
  <c r="AR24" i="129" s="1"/>
  <c r="AP36" i="129"/>
  <c r="AR34" i="129" s="1"/>
  <c r="AH34" i="129"/>
  <c r="AO36" i="129"/>
  <c r="AR33" i="129" s="1"/>
  <c r="AH33" i="129"/>
  <c r="AP24" i="129"/>
  <c r="AU23" i="129"/>
  <c r="AP22" i="129"/>
  <c r="AP21" i="129"/>
  <c r="AN25" i="129"/>
  <c r="AR21" i="129" s="1"/>
  <c r="AH21" i="129"/>
  <c r="AP14" i="129"/>
  <c r="AR12" i="129" s="1"/>
  <c r="AH12" i="129"/>
  <c r="AN14" i="129"/>
  <c r="AR10" i="129" s="1"/>
  <c r="AH10" i="129"/>
  <c r="AO24" i="129"/>
  <c r="AO21" i="129"/>
  <c r="AO25" i="129" s="1"/>
  <c r="AR22" i="129" s="1"/>
  <c r="AO23" i="129"/>
  <c r="AU22" i="129"/>
  <c r="AQ11" i="129"/>
  <c r="AQ10" i="129"/>
  <c r="AQ14" i="129" s="1"/>
  <c r="AR13" i="129" s="1"/>
  <c r="AS13" i="129" s="1"/>
  <c r="AU13" i="129"/>
  <c r="AQ12" i="129"/>
  <c r="AO14" i="129"/>
  <c r="AR11" i="129" s="1"/>
  <c r="AH11" i="129"/>
  <c r="AH45" i="128"/>
  <c r="AN46" i="128"/>
  <c r="AN45" i="128"/>
  <c r="AN47" i="128" s="1"/>
  <c r="AR43" i="128" s="1"/>
  <c r="AN44" i="128"/>
  <c r="AU43" i="128"/>
  <c r="AH35" i="128"/>
  <c r="AU46" i="128"/>
  <c r="AQ45" i="128"/>
  <c r="AQ44" i="128"/>
  <c r="AQ43" i="128"/>
  <c r="AU44" i="128"/>
  <c r="AO46" i="128"/>
  <c r="AO45" i="128"/>
  <c r="AO43" i="128"/>
  <c r="AH34" i="128"/>
  <c r="AH33" i="128"/>
  <c r="AH23" i="128"/>
  <c r="AH32" i="128"/>
  <c r="AH24" i="128"/>
  <c r="AO24" i="128"/>
  <c r="AO23" i="128"/>
  <c r="AU22" i="128"/>
  <c r="AO21" i="128"/>
  <c r="AO25" i="128" s="1"/>
  <c r="AR22" i="128" s="1"/>
  <c r="AU13" i="128"/>
  <c r="AQ12" i="128"/>
  <c r="AQ11" i="128"/>
  <c r="AQ10" i="128"/>
  <c r="AH21" i="128"/>
  <c r="AH12" i="128"/>
  <c r="AH11" i="128"/>
  <c r="AH10" i="128"/>
  <c r="AP46" i="128"/>
  <c r="AU45" i="128"/>
  <c r="AP43" i="128"/>
  <c r="AP44" i="128"/>
  <c r="AH43" i="128"/>
  <c r="AU35" i="128"/>
  <c r="AQ34" i="128"/>
  <c r="AQ33" i="128"/>
  <c r="AQ32" i="128"/>
  <c r="AQ36" i="128" s="1"/>
  <c r="AR35" i="128" s="1"/>
  <c r="AH46" i="128"/>
  <c r="AH44" i="128"/>
  <c r="AP35" i="128"/>
  <c r="AU34" i="128"/>
  <c r="AP33" i="128"/>
  <c r="AP32" i="128"/>
  <c r="AP36" i="128" s="1"/>
  <c r="AR34" i="128" s="1"/>
  <c r="AO35" i="128"/>
  <c r="AO34" i="128"/>
  <c r="AU33" i="128"/>
  <c r="AO32" i="128"/>
  <c r="AO36" i="128" s="1"/>
  <c r="AR33" i="128" s="1"/>
  <c r="AP24" i="128"/>
  <c r="AU23" i="128"/>
  <c r="AP22" i="128"/>
  <c r="AP21" i="128"/>
  <c r="AN35" i="128"/>
  <c r="AN34" i="128"/>
  <c r="AN33" i="128"/>
  <c r="AU32" i="128"/>
  <c r="AQ22" i="128"/>
  <c r="AU24" i="128"/>
  <c r="AQ23" i="128"/>
  <c r="AQ21" i="128"/>
  <c r="AH22" i="128"/>
  <c r="AH13" i="128"/>
  <c r="AN22" i="128"/>
  <c r="AN24" i="128"/>
  <c r="AN23" i="128"/>
  <c r="AU21" i="128"/>
  <c r="AP13" i="128"/>
  <c r="AU12" i="128"/>
  <c r="AP11" i="128"/>
  <c r="AP10" i="128"/>
  <c r="AP14" i="128" s="1"/>
  <c r="AR12" i="128" s="1"/>
  <c r="AO13" i="128"/>
  <c r="AO12" i="128"/>
  <c r="AU11" i="128"/>
  <c r="AO10" i="128"/>
  <c r="AO14" i="128" s="1"/>
  <c r="AR11" i="128" s="1"/>
  <c r="AN13" i="128"/>
  <c r="AN12" i="128"/>
  <c r="AN14" i="128" s="1"/>
  <c r="AR10" i="128" s="1"/>
  <c r="AN11" i="128"/>
  <c r="AU10" i="128"/>
  <c r="AP46" i="127"/>
  <c r="AU45" i="127"/>
  <c r="AP43" i="127"/>
  <c r="AP44" i="127"/>
  <c r="AH43" i="127"/>
  <c r="AH46" i="127"/>
  <c r="AH44" i="127"/>
  <c r="AH35" i="127"/>
  <c r="AH32" i="127"/>
  <c r="AU24" i="127"/>
  <c r="AQ23" i="127"/>
  <c r="AQ22" i="127"/>
  <c r="AQ21" i="127"/>
  <c r="AP35" i="127"/>
  <c r="AU34" i="127"/>
  <c r="AP33" i="127"/>
  <c r="AP32" i="127"/>
  <c r="AO35" i="127"/>
  <c r="AO34" i="127"/>
  <c r="AU33" i="127"/>
  <c r="AO32" i="127"/>
  <c r="AH23" i="127"/>
  <c r="AN24" i="127"/>
  <c r="AN23" i="127"/>
  <c r="AN22" i="127"/>
  <c r="AU21" i="127"/>
  <c r="AP13" i="127"/>
  <c r="AU12" i="127"/>
  <c r="AP11" i="127"/>
  <c r="AP10" i="127"/>
  <c r="AN11" i="127"/>
  <c r="AU10" i="127"/>
  <c r="AN13" i="127"/>
  <c r="AN12" i="127"/>
  <c r="AH22" i="127"/>
  <c r="AH13" i="127"/>
  <c r="AO13" i="127"/>
  <c r="AO12" i="127"/>
  <c r="AU11" i="127"/>
  <c r="AO10" i="127"/>
  <c r="AO14" i="127" s="1"/>
  <c r="AR11" i="127" s="1"/>
  <c r="AP47" i="127"/>
  <c r="AR45" i="127" s="1"/>
  <c r="AH45" i="127"/>
  <c r="AN46" i="127"/>
  <c r="AN45" i="127"/>
  <c r="AN44" i="127"/>
  <c r="AN47" i="127" s="1"/>
  <c r="AR43" i="127" s="1"/>
  <c r="AU43" i="127"/>
  <c r="AU46" i="127"/>
  <c r="AQ45" i="127"/>
  <c r="AQ44" i="127"/>
  <c r="AQ43" i="127"/>
  <c r="AQ47" i="127" s="1"/>
  <c r="AR46" i="127" s="1"/>
  <c r="AU44" i="127"/>
  <c r="AO46" i="127"/>
  <c r="AO45" i="127"/>
  <c r="AO43" i="127"/>
  <c r="AO47" i="127" s="1"/>
  <c r="AR44" i="127" s="1"/>
  <c r="AS44" i="127" s="1"/>
  <c r="AU35" i="127"/>
  <c r="AQ33" i="127"/>
  <c r="AQ32" i="127"/>
  <c r="AQ36" i="127" s="1"/>
  <c r="AR35" i="127" s="1"/>
  <c r="AQ34" i="127"/>
  <c r="AN35" i="127"/>
  <c r="AN33" i="127"/>
  <c r="AN36" i="127" s="1"/>
  <c r="AR32" i="127" s="1"/>
  <c r="AS32" i="127" s="1"/>
  <c r="AU32" i="127"/>
  <c r="AN34" i="127"/>
  <c r="AQ25" i="127"/>
  <c r="AR24" i="127" s="1"/>
  <c r="AH24" i="127"/>
  <c r="AP36" i="127"/>
  <c r="AR34" i="127" s="1"/>
  <c r="AH34" i="127"/>
  <c r="AO36" i="127"/>
  <c r="AR33" i="127" s="1"/>
  <c r="AH33" i="127"/>
  <c r="AP24" i="127"/>
  <c r="AU23" i="127"/>
  <c r="AP22" i="127"/>
  <c r="AP21" i="127"/>
  <c r="AP25" i="127" s="1"/>
  <c r="AR23" i="127" s="1"/>
  <c r="AN25" i="127"/>
  <c r="AR21" i="127" s="1"/>
  <c r="AH21" i="127"/>
  <c r="AP14" i="127"/>
  <c r="AR12" i="127" s="1"/>
  <c r="AH12" i="127"/>
  <c r="AN14" i="127"/>
  <c r="AR10" i="127" s="1"/>
  <c r="AH10" i="127"/>
  <c r="AO24" i="127"/>
  <c r="AO23" i="127"/>
  <c r="AU22" i="127"/>
  <c r="AO21" i="127"/>
  <c r="AO25" i="127" s="1"/>
  <c r="AR22" i="127" s="1"/>
  <c r="AS22" i="127" s="1"/>
  <c r="AQ11" i="127"/>
  <c r="AQ10" i="127"/>
  <c r="AQ14" i="127" s="1"/>
  <c r="AR13" i="127" s="1"/>
  <c r="AU13" i="127"/>
  <c r="AQ12" i="127"/>
  <c r="AH11" i="127"/>
  <c r="F105" i="66"/>
  <c r="A105" i="66"/>
  <c r="F104" i="66"/>
  <c r="A104" i="66"/>
  <c r="F103" i="66"/>
  <c r="A103" i="66"/>
  <c r="F102" i="66"/>
  <c r="A102" i="66"/>
  <c r="F95" i="66"/>
  <c r="A95" i="66"/>
  <c r="F94" i="66"/>
  <c r="A94" i="66"/>
  <c r="F93" i="66"/>
  <c r="A93" i="66"/>
  <c r="F92" i="66"/>
  <c r="A92" i="66"/>
  <c r="F85" i="66"/>
  <c r="A85" i="66"/>
  <c r="F84" i="66"/>
  <c r="A84" i="66"/>
  <c r="F83" i="66"/>
  <c r="A83" i="66"/>
  <c r="F82" i="66"/>
  <c r="A82" i="66"/>
  <c r="F75" i="66"/>
  <c r="A75" i="66"/>
  <c r="F74" i="66"/>
  <c r="A74" i="66"/>
  <c r="F73" i="66"/>
  <c r="A73" i="66"/>
  <c r="F72" i="66"/>
  <c r="A72" i="66"/>
  <c r="F64" i="66"/>
  <c r="A64" i="66"/>
  <c r="F63" i="66"/>
  <c r="A63" i="66"/>
  <c r="F62" i="66"/>
  <c r="A62" i="66"/>
  <c r="F61" i="66"/>
  <c r="A61" i="66"/>
  <c r="AT13" i="1"/>
  <c r="AT12" i="1"/>
  <c r="AT11" i="1"/>
  <c r="AT10" i="1"/>
  <c r="AQ9" i="1"/>
  <c r="AP9" i="1"/>
  <c r="AO9" i="1"/>
  <c r="AN9" i="1"/>
  <c r="AT24" i="1"/>
  <c r="AT23" i="1"/>
  <c r="AT22" i="1"/>
  <c r="AT21" i="1"/>
  <c r="AQ20" i="1"/>
  <c r="AP20" i="1"/>
  <c r="AO20" i="1"/>
  <c r="AN20" i="1"/>
  <c r="AT35" i="1"/>
  <c r="AT34" i="1"/>
  <c r="AT33" i="1"/>
  <c r="AT32" i="1"/>
  <c r="AQ31" i="1"/>
  <c r="AP31" i="1"/>
  <c r="AO31" i="1"/>
  <c r="AN31" i="1"/>
  <c r="F54" i="66"/>
  <c r="A54" i="66"/>
  <c r="F53" i="66"/>
  <c r="A53" i="66"/>
  <c r="F52" i="66"/>
  <c r="A52" i="66"/>
  <c r="F51" i="66"/>
  <c r="A51" i="66"/>
  <c r="F44" i="66"/>
  <c r="A44" i="66"/>
  <c r="F43" i="66"/>
  <c r="A43" i="66"/>
  <c r="F42" i="66"/>
  <c r="A42" i="66"/>
  <c r="F41" i="66"/>
  <c r="A41" i="66"/>
  <c r="AT46" i="1"/>
  <c r="AT45" i="1"/>
  <c r="AT44" i="1"/>
  <c r="AT43" i="1"/>
  <c r="AI13" i="1"/>
  <c r="AI12" i="1"/>
  <c r="AI11" i="1"/>
  <c r="AI10" i="1"/>
  <c r="AI24" i="1"/>
  <c r="AI23" i="1"/>
  <c r="AI22" i="1"/>
  <c r="AI21" i="1"/>
  <c r="AI46" i="1"/>
  <c r="AI45" i="1"/>
  <c r="AI44" i="1"/>
  <c r="AI43" i="1"/>
  <c r="V49" i="124"/>
  <c r="U49" i="124"/>
  <c r="T49" i="124"/>
  <c r="S49" i="124"/>
  <c r="V49" i="123"/>
  <c r="R49" i="123"/>
  <c r="N49" i="123"/>
  <c r="W49" i="117"/>
  <c r="S49" i="113"/>
  <c r="X44" i="107"/>
  <c r="X46" i="107"/>
  <c r="X47" i="107"/>
  <c r="X49" i="107"/>
  <c r="W45" i="107"/>
  <c r="W49" i="107"/>
  <c r="V46" i="107"/>
  <c r="V48" i="107"/>
  <c r="V49" i="107"/>
  <c r="U43" i="107"/>
  <c r="U45" i="107"/>
  <c r="U47" i="107"/>
  <c r="U49" i="107"/>
  <c r="T46" i="107"/>
  <c r="T47" i="107"/>
  <c r="T49" i="107"/>
  <c r="S44" i="107"/>
  <c r="S45" i="107"/>
  <c r="S48" i="107"/>
  <c r="S49" i="107"/>
  <c r="R43" i="107"/>
  <c r="R46" i="107"/>
  <c r="R49" i="107"/>
  <c r="Q45" i="107"/>
  <c r="Q47" i="107"/>
  <c r="Q49" i="107"/>
  <c r="P44" i="107"/>
  <c r="P46" i="107"/>
  <c r="P47" i="107"/>
  <c r="P49" i="107"/>
  <c r="O44" i="107"/>
  <c r="O45" i="107"/>
  <c r="O48" i="107"/>
  <c r="O49" i="107"/>
  <c r="N43" i="107"/>
  <c r="N46" i="107"/>
  <c r="N48" i="107"/>
  <c r="N49" i="107"/>
  <c r="M43" i="107"/>
  <c r="M45" i="107"/>
  <c r="M47" i="107"/>
  <c r="M49" i="107"/>
  <c r="X44" i="106"/>
  <c r="X46" i="106"/>
  <c r="X47" i="106"/>
  <c r="X49" i="106"/>
  <c r="W45" i="106"/>
  <c r="W48" i="106"/>
  <c r="W44" i="106"/>
  <c r="W49" i="106"/>
  <c r="V43" i="106"/>
  <c r="V46" i="106"/>
  <c r="V48" i="106"/>
  <c r="V49" i="106"/>
  <c r="U43" i="106"/>
  <c r="U45" i="106"/>
  <c r="U47" i="106"/>
  <c r="U49" i="106"/>
  <c r="T44" i="106"/>
  <c r="T46" i="106"/>
  <c r="T47" i="106"/>
  <c r="T49" i="106"/>
  <c r="S44" i="106"/>
  <c r="S45" i="106"/>
  <c r="S48" i="106"/>
  <c r="S49" i="106"/>
  <c r="R46" i="106"/>
  <c r="R48" i="106"/>
  <c r="R43" i="106"/>
  <c r="R49" i="106"/>
  <c r="Q43" i="106"/>
  <c r="Q45" i="106"/>
  <c r="Q47" i="106"/>
  <c r="Q49" i="106"/>
  <c r="P44" i="106"/>
  <c r="P46" i="106"/>
  <c r="P47" i="106"/>
  <c r="P49" i="106"/>
  <c r="O44" i="106"/>
  <c r="O45" i="106"/>
  <c r="O48" i="106"/>
  <c r="O49" i="106"/>
  <c r="N43" i="106"/>
  <c r="N46" i="106"/>
  <c r="N48" i="106"/>
  <c r="N49" i="106"/>
  <c r="M43" i="106"/>
  <c r="M45" i="106"/>
  <c r="M47" i="106"/>
  <c r="M49" i="106"/>
  <c r="U49" i="101"/>
  <c r="U49" i="98"/>
  <c r="T49" i="95"/>
  <c r="V49" i="89"/>
  <c r="S49" i="89"/>
  <c r="R49" i="85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E48" i="126"/>
  <c r="CD48" i="126"/>
  <c r="CC48" i="126"/>
  <c r="CB48" i="126"/>
  <c r="CA48" i="126"/>
  <c r="BZ48" i="126"/>
  <c r="W48" i="126"/>
  <c r="V48" i="126"/>
  <c r="S48" i="126"/>
  <c r="R48" i="126"/>
  <c r="O48" i="126"/>
  <c r="N48" i="126"/>
  <c r="L48" i="126"/>
  <c r="H48" i="126"/>
  <c r="C48" i="126"/>
  <c r="CE47" i="126"/>
  <c r="CD47" i="126"/>
  <c r="CC47" i="126"/>
  <c r="CB47" i="126"/>
  <c r="CA47" i="126"/>
  <c r="BZ47" i="126"/>
  <c r="CF47" i="126"/>
  <c r="X47" i="126"/>
  <c r="U47" i="126"/>
  <c r="T47" i="126"/>
  <c r="Q47" i="126"/>
  <c r="P47" i="126"/>
  <c r="M47" i="126"/>
  <c r="L47" i="126"/>
  <c r="H47" i="126"/>
  <c r="C47" i="126"/>
  <c r="CE46" i="126"/>
  <c r="CD46" i="126"/>
  <c r="CC46" i="126"/>
  <c r="CB46" i="126"/>
  <c r="CA46" i="126"/>
  <c r="BZ46" i="126"/>
  <c r="AI46" i="126"/>
  <c r="AT46" i="126"/>
  <c r="X46" i="126"/>
  <c r="V46" i="126"/>
  <c r="T46" i="126"/>
  <c r="T49" i="126" s="1"/>
  <c r="AA46" i="126" s="1"/>
  <c r="AK46" i="126" s="1"/>
  <c r="AV46" i="126" s="1"/>
  <c r="R46" i="126"/>
  <c r="R49" i="126" s="1"/>
  <c r="AA44" i="126" s="1"/>
  <c r="AK44" i="126" s="1"/>
  <c r="AV44" i="126" s="1"/>
  <c r="P46" i="126"/>
  <c r="N46" i="126"/>
  <c r="L46" i="126"/>
  <c r="H46" i="126"/>
  <c r="C46" i="126"/>
  <c r="CE45" i="126"/>
  <c r="CD45" i="126"/>
  <c r="CC45" i="126"/>
  <c r="CB45" i="126"/>
  <c r="CA45" i="126"/>
  <c r="BZ45" i="126"/>
  <c r="AI45" i="126"/>
  <c r="AT45" i="126"/>
  <c r="W45" i="126"/>
  <c r="W49" i="126" s="1"/>
  <c r="AB45" i="126" s="1"/>
  <c r="AL45" i="126" s="1"/>
  <c r="AW45" i="126" s="1"/>
  <c r="U45" i="126"/>
  <c r="U49" i="126" s="1"/>
  <c r="AB43" i="126" s="1"/>
  <c r="AL43" i="126" s="1"/>
  <c r="AW43" i="126" s="1"/>
  <c r="S45" i="126"/>
  <c r="Q45" i="126"/>
  <c r="O45" i="126"/>
  <c r="M45" i="126"/>
  <c r="L45" i="126"/>
  <c r="H45" i="126"/>
  <c r="C45" i="126"/>
  <c r="CE44" i="126"/>
  <c r="CD44" i="126"/>
  <c r="CC44" i="126"/>
  <c r="CB44" i="126"/>
  <c r="CA44" i="126"/>
  <c r="BZ44" i="126"/>
  <c r="AI44" i="126"/>
  <c r="AT44" i="126"/>
  <c r="X44" i="126"/>
  <c r="X49" i="126" s="1"/>
  <c r="AB46" i="126" s="1"/>
  <c r="W44" i="126"/>
  <c r="T44" i="126"/>
  <c r="S44" i="126"/>
  <c r="S49" i="126" s="1"/>
  <c r="AA45" i="126" s="1"/>
  <c r="P44" i="126"/>
  <c r="P49" i="126" s="1"/>
  <c r="Z46" i="126" s="1"/>
  <c r="O44" i="126"/>
  <c r="O49" i="126" s="1"/>
  <c r="Z45" i="126" s="1"/>
  <c r="L44" i="126"/>
  <c r="CE43" i="126"/>
  <c r="CD43" i="126"/>
  <c r="CC43" i="126"/>
  <c r="CB43" i="126"/>
  <c r="CA43" i="126"/>
  <c r="BZ43" i="126"/>
  <c r="AT43" i="126"/>
  <c r="AI43" i="126"/>
  <c r="V43" i="126"/>
  <c r="V49" i="126" s="1"/>
  <c r="AB44" i="126" s="1"/>
  <c r="U43" i="126"/>
  <c r="R43" i="126"/>
  <c r="Q43" i="126"/>
  <c r="Q49" i="126" s="1"/>
  <c r="AA43" i="126" s="1"/>
  <c r="N43" i="126"/>
  <c r="N49" i="126" s="1"/>
  <c r="Z44" i="126" s="1"/>
  <c r="M43" i="126"/>
  <c r="M49" i="126" s="1"/>
  <c r="Z43" i="126" s="1"/>
  <c r="L43" i="126"/>
  <c r="AQ42" i="126"/>
  <c r="AP42" i="126"/>
  <c r="AO42" i="126"/>
  <c r="AN42" i="126"/>
  <c r="CE37" i="126"/>
  <c r="CD37" i="126"/>
  <c r="CC37" i="126"/>
  <c r="CB37" i="126"/>
  <c r="CA37" i="126"/>
  <c r="BZ37" i="126"/>
  <c r="W37" i="126"/>
  <c r="V37" i="126"/>
  <c r="S37" i="126"/>
  <c r="R37" i="126"/>
  <c r="O37" i="126"/>
  <c r="N37" i="126"/>
  <c r="L37" i="126"/>
  <c r="H37" i="126"/>
  <c r="C37" i="126"/>
  <c r="CE36" i="126"/>
  <c r="CD36" i="126"/>
  <c r="CC36" i="126"/>
  <c r="CB36" i="126"/>
  <c r="CA36" i="126"/>
  <c r="BZ36" i="126"/>
  <c r="X36" i="126"/>
  <c r="U36" i="126"/>
  <c r="T36" i="126"/>
  <c r="Q36" i="126"/>
  <c r="P36" i="126"/>
  <c r="M36" i="126"/>
  <c r="L36" i="126"/>
  <c r="H36" i="126"/>
  <c r="C36" i="126"/>
  <c r="CE35" i="126"/>
  <c r="CD35" i="126"/>
  <c r="CC35" i="126"/>
  <c r="CB35" i="126"/>
  <c r="CA35" i="126"/>
  <c r="BZ35" i="126"/>
  <c r="AT35" i="126"/>
  <c r="AI35" i="126"/>
  <c r="X35" i="126"/>
  <c r="V35" i="126"/>
  <c r="T35" i="126"/>
  <c r="R35" i="126"/>
  <c r="P35" i="126"/>
  <c r="N35" i="126"/>
  <c r="L35" i="126"/>
  <c r="H35" i="126"/>
  <c r="C35" i="126"/>
  <c r="CE34" i="126"/>
  <c r="CD34" i="126"/>
  <c r="CC34" i="126"/>
  <c r="CB34" i="126"/>
  <c r="CA34" i="126"/>
  <c r="BZ34" i="126"/>
  <c r="AI34" i="126"/>
  <c r="AT34" i="126"/>
  <c r="W34" i="126"/>
  <c r="U34" i="126"/>
  <c r="S34" i="126"/>
  <c r="Q34" i="126"/>
  <c r="O34" i="126"/>
  <c r="M34" i="126"/>
  <c r="L34" i="126"/>
  <c r="H34" i="126"/>
  <c r="C34" i="126"/>
  <c r="CE33" i="126"/>
  <c r="CD33" i="126"/>
  <c r="CC33" i="126"/>
  <c r="CB33" i="126"/>
  <c r="CA33" i="126"/>
  <c r="BZ33" i="126"/>
  <c r="AT33" i="126"/>
  <c r="AI33" i="126"/>
  <c r="X33" i="126"/>
  <c r="X38" i="126"/>
  <c r="AB35" i="126"/>
  <c r="AL35" i="126"/>
  <c r="AW35" i="126"/>
  <c r="W33" i="126"/>
  <c r="W38" i="126"/>
  <c r="AB34" i="126"/>
  <c r="AL34" i="126"/>
  <c r="AW34" i="126"/>
  <c r="T33" i="126"/>
  <c r="T38" i="126"/>
  <c r="AA35" i="126"/>
  <c r="S33" i="126"/>
  <c r="S38" i="126"/>
  <c r="AA34" i="126"/>
  <c r="P33" i="126"/>
  <c r="P38" i="126"/>
  <c r="Z35" i="126"/>
  <c r="O33" i="126"/>
  <c r="O38" i="126"/>
  <c r="Z34" i="126"/>
  <c r="L33" i="126"/>
  <c r="CE32" i="126"/>
  <c r="CD32" i="126"/>
  <c r="CC32" i="126"/>
  <c r="CB32" i="126"/>
  <c r="CA32" i="126"/>
  <c r="BZ32" i="126"/>
  <c r="AT32" i="126"/>
  <c r="AI32" i="126"/>
  <c r="V32" i="126"/>
  <c r="V38" i="126"/>
  <c r="AB33" i="126"/>
  <c r="AL33" i="126"/>
  <c r="AW33" i="126"/>
  <c r="U32" i="126"/>
  <c r="U38" i="126"/>
  <c r="AB32" i="126"/>
  <c r="AL32" i="126"/>
  <c r="AW32" i="126"/>
  <c r="R32" i="126"/>
  <c r="R38" i="126"/>
  <c r="AA33" i="126"/>
  <c r="Q32" i="126"/>
  <c r="Q38" i="126"/>
  <c r="AA32" i="126"/>
  <c r="N32" i="126"/>
  <c r="N38" i="126"/>
  <c r="Z33" i="126"/>
  <c r="M32" i="126"/>
  <c r="M38" i="126"/>
  <c r="Z32" i="126"/>
  <c r="L32" i="126"/>
  <c r="AQ31" i="126"/>
  <c r="AP31" i="126"/>
  <c r="AO31" i="126"/>
  <c r="AN31" i="126"/>
  <c r="CE26" i="126"/>
  <c r="CD26" i="126"/>
  <c r="CC26" i="126"/>
  <c r="CB26" i="126"/>
  <c r="CA26" i="126"/>
  <c r="BZ26" i="126"/>
  <c r="W26" i="126"/>
  <c r="V26" i="126"/>
  <c r="S26" i="126"/>
  <c r="R26" i="126"/>
  <c r="O26" i="126"/>
  <c r="N26" i="126"/>
  <c r="L26" i="126"/>
  <c r="H26" i="126"/>
  <c r="C26" i="126"/>
  <c r="CE25" i="126"/>
  <c r="CD25" i="126"/>
  <c r="CC25" i="126"/>
  <c r="CB25" i="126"/>
  <c r="CA25" i="126"/>
  <c r="BZ25" i="126"/>
  <c r="X25" i="126"/>
  <c r="U25" i="126"/>
  <c r="T25" i="126"/>
  <c r="Q25" i="126"/>
  <c r="P25" i="126"/>
  <c r="M25" i="126"/>
  <c r="L25" i="126"/>
  <c r="H25" i="126"/>
  <c r="C25" i="126"/>
  <c r="CE24" i="126"/>
  <c r="CD24" i="126"/>
  <c r="CC24" i="126"/>
  <c r="CB24" i="126"/>
  <c r="CA24" i="126"/>
  <c r="BZ24" i="126"/>
  <c r="AI24" i="126"/>
  <c r="AT24" i="126"/>
  <c r="X24" i="126"/>
  <c r="V24" i="126"/>
  <c r="T24" i="126"/>
  <c r="R24" i="126"/>
  <c r="P24" i="126"/>
  <c r="N24" i="126"/>
  <c r="L24" i="126"/>
  <c r="H24" i="126"/>
  <c r="C24" i="126"/>
  <c r="CE23" i="126"/>
  <c r="CD23" i="126"/>
  <c r="CC23" i="126"/>
  <c r="CB23" i="126"/>
  <c r="CA23" i="126"/>
  <c r="BZ23" i="126"/>
  <c r="AT23" i="126"/>
  <c r="AI23" i="126"/>
  <c r="W23" i="126"/>
  <c r="U23" i="126"/>
  <c r="S23" i="126"/>
  <c r="Q23" i="126"/>
  <c r="O23" i="126"/>
  <c r="M23" i="126"/>
  <c r="L23" i="126"/>
  <c r="H23" i="126"/>
  <c r="C23" i="126"/>
  <c r="CE22" i="126"/>
  <c r="CD22" i="126"/>
  <c r="CC22" i="126"/>
  <c r="CB22" i="126"/>
  <c r="CA22" i="126"/>
  <c r="BZ22" i="126"/>
  <c r="CF22" i="126" s="1"/>
  <c r="AI22" i="126"/>
  <c r="AT22" i="126"/>
  <c r="X22" i="126"/>
  <c r="X27" i="126"/>
  <c r="AB24" i="126"/>
  <c r="AL24" i="126"/>
  <c r="AW24" i="126"/>
  <c r="W22" i="126"/>
  <c r="W27" i="126"/>
  <c r="AB23" i="126"/>
  <c r="AL23" i="126"/>
  <c r="AW23" i="126"/>
  <c r="T22" i="126"/>
  <c r="T27" i="126"/>
  <c r="AA24" i="126"/>
  <c r="S22" i="126"/>
  <c r="S27" i="126"/>
  <c r="AA23" i="126"/>
  <c r="P22" i="126"/>
  <c r="P27" i="126"/>
  <c r="Z24" i="126"/>
  <c r="O22" i="126"/>
  <c r="O27" i="126"/>
  <c r="Z23" i="126"/>
  <c r="L22" i="126"/>
  <c r="CE21" i="126"/>
  <c r="CD21" i="126"/>
  <c r="CC21" i="126"/>
  <c r="CB21" i="126"/>
  <c r="CA21" i="126"/>
  <c r="BZ21" i="126"/>
  <c r="AT21" i="126"/>
  <c r="AI21" i="126"/>
  <c r="V21" i="126"/>
  <c r="V27" i="126"/>
  <c r="AB22" i="126"/>
  <c r="AL22" i="126"/>
  <c r="AW22" i="126"/>
  <c r="U21" i="126"/>
  <c r="U27" i="126"/>
  <c r="AB21" i="126"/>
  <c r="AL21" i="126"/>
  <c r="AW21" i="126"/>
  <c r="R21" i="126"/>
  <c r="R27" i="126"/>
  <c r="AA22" i="126"/>
  <c r="Q21" i="126"/>
  <c r="Q27" i="126"/>
  <c r="AA21" i="126"/>
  <c r="N21" i="126"/>
  <c r="N27" i="126"/>
  <c r="Z22" i="126"/>
  <c r="M21" i="126"/>
  <c r="M27" i="126"/>
  <c r="Z21" i="126"/>
  <c r="L21" i="126"/>
  <c r="AQ20" i="126"/>
  <c r="AP20" i="126"/>
  <c r="AO20" i="126"/>
  <c r="AN20" i="126"/>
  <c r="CE15" i="126"/>
  <c r="CD15" i="126"/>
  <c r="CC15" i="126"/>
  <c r="CB15" i="126"/>
  <c r="CA15" i="126"/>
  <c r="BZ15" i="126"/>
  <c r="W15" i="126"/>
  <c r="V15" i="126"/>
  <c r="S15" i="126"/>
  <c r="R15" i="126"/>
  <c r="O15" i="126"/>
  <c r="N15" i="126"/>
  <c r="L15" i="126"/>
  <c r="H15" i="126"/>
  <c r="C15" i="126"/>
  <c r="CE14" i="126"/>
  <c r="CD14" i="126"/>
  <c r="CC14" i="126"/>
  <c r="CB14" i="126"/>
  <c r="CA14" i="126"/>
  <c r="BZ14" i="126"/>
  <c r="X14" i="126"/>
  <c r="U14" i="126"/>
  <c r="T14" i="126"/>
  <c r="Q14" i="126"/>
  <c r="P14" i="126"/>
  <c r="M14" i="126"/>
  <c r="L14" i="126"/>
  <c r="H14" i="126"/>
  <c r="C14" i="126"/>
  <c r="CE13" i="126"/>
  <c r="CD13" i="126"/>
  <c r="CC13" i="126"/>
  <c r="CB13" i="126"/>
  <c r="CA13" i="126"/>
  <c r="BZ13" i="126"/>
  <c r="AI13" i="126"/>
  <c r="AT13" i="126"/>
  <c r="X13" i="126"/>
  <c r="V13" i="126"/>
  <c r="T13" i="126"/>
  <c r="R13" i="126"/>
  <c r="P13" i="126"/>
  <c r="N13" i="126"/>
  <c r="L13" i="126"/>
  <c r="H13" i="126"/>
  <c r="C13" i="126"/>
  <c r="CE12" i="126"/>
  <c r="CD12" i="126"/>
  <c r="CC12" i="126"/>
  <c r="CB12" i="126"/>
  <c r="CA12" i="126"/>
  <c r="BZ12" i="126"/>
  <c r="AI12" i="126"/>
  <c r="AT12" i="126"/>
  <c r="W12" i="126"/>
  <c r="U12" i="126"/>
  <c r="S12" i="126"/>
  <c r="Q12" i="126"/>
  <c r="O12" i="126"/>
  <c r="M12" i="126"/>
  <c r="L12" i="126"/>
  <c r="H12" i="126"/>
  <c r="C12" i="126"/>
  <c r="CE11" i="126"/>
  <c r="CD11" i="126"/>
  <c r="CC11" i="126"/>
  <c r="CB11" i="126"/>
  <c r="CA11" i="126"/>
  <c r="BZ11" i="126"/>
  <c r="AI11" i="126"/>
  <c r="AT11" i="126"/>
  <c r="X11" i="126"/>
  <c r="X16" i="126"/>
  <c r="AB13" i="126"/>
  <c r="AL13" i="126"/>
  <c r="AW13" i="126"/>
  <c r="W11" i="126"/>
  <c r="W16" i="126"/>
  <c r="AB12" i="126"/>
  <c r="AL12" i="126"/>
  <c r="AW12" i="126"/>
  <c r="T11" i="126"/>
  <c r="T16" i="126"/>
  <c r="AA13" i="126"/>
  <c r="S11" i="126"/>
  <c r="S16" i="126"/>
  <c r="AA12" i="126"/>
  <c r="P11" i="126"/>
  <c r="P16" i="126"/>
  <c r="Z13" i="126"/>
  <c r="O11" i="126"/>
  <c r="O16" i="126"/>
  <c r="Z12" i="126"/>
  <c r="L11" i="126"/>
  <c r="CE10" i="126"/>
  <c r="CD10" i="126"/>
  <c r="CC10" i="126"/>
  <c r="CB10" i="126"/>
  <c r="CA10" i="126"/>
  <c r="BZ10" i="126"/>
  <c r="AI10" i="126"/>
  <c r="AT10" i="126"/>
  <c r="V10" i="126"/>
  <c r="V16" i="126"/>
  <c r="AB11" i="126"/>
  <c r="AL11" i="126"/>
  <c r="AW11" i="126"/>
  <c r="U10" i="126"/>
  <c r="U16" i="126"/>
  <c r="AB10" i="126"/>
  <c r="AL10" i="126"/>
  <c r="AW10" i="126"/>
  <c r="R10" i="126"/>
  <c r="R16" i="126"/>
  <c r="AA11" i="126"/>
  <c r="Q10" i="126"/>
  <c r="Q16" i="126"/>
  <c r="AA10" i="126"/>
  <c r="N10" i="126"/>
  <c r="N16" i="126"/>
  <c r="Z11" i="126"/>
  <c r="M10" i="126"/>
  <c r="M16" i="126"/>
  <c r="Z10" i="126"/>
  <c r="L10" i="126"/>
  <c r="AQ9" i="126"/>
  <c r="AP9" i="126"/>
  <c r="AO9" i="126"/>
  <c r="AN9" i="126"/>
  <c r="BK6" i="126"/>
  <c r="C6" i="126"/>
  <c r="CE48" i="125"/>
  <c r="CD48" i="125"/>
  <c r="CC48" i="125"/>
  <c r="CB48" i="125"/>
  <c r="CA48" i="125"/>
  <c r="BZ48" i="125"/>
  <c r="W48" i="125"/>
  <c r="V48" i="125"/>
  <c r="S48" i="125"/>
  <c r="R48" i="125"/>
  <c r="O48" i="125"/>
  <c r="N48" i="125"/>
  <c r="L48" i="125"/>
  <c r="H48" i="125"/>
  <c r="C48" i="125"/>
  <c r="CE47" i="125"/>
  <c r="CD47" i="125"/>
  <c r="CC47" i="125"/>
  <c r="CB47" i="125"/>
  <c r="CA47" i="125"/>
  <c r="BZ47" i="125"/>
  <c r="CF47" i="125" s="1"/>
  <c r="X47" i="125"/>
  <c r="U47" i="125"/>
  <c r="T47" i="125"/>
  <c r="Q47" i="125"/>
  <c r="P47" i="125"/>
  <c r="M47" i="125"/>
  <c r="L47" i="125"/>
  <c r="H47" i="125"/>
  <c r="C47" i="125"/>
  <c r="CE46" i="125"/>
  <c r="CD46" i="125"/>
  <c r="CC46" i="125"/>
  <c r="CB46" i="125"/>
  <c r="CA46" i="125"/>
  <c r="BZ46" i="125"/>
  <c r="AI46" i="125"/>
  <c r="AT46" i="125"/>
  <c r="X46" i="125"/>
  <c r="V46" i="125"/>
  <c r="T46" i="125"/>
  <c r="R46" i="125"/>
  <c r="P46" i="125"/>
  <c r="N46" i="125"/>
  <c r="L46" i="125"/>
  <c r="H46" i="125"/>
  <c r="C46" i="125"/>
  <c r="CE45" i="125"/>
  <c r="CD45" i="125"/>
  <c r="CC45" i="125"/>
  <c r="CB45" i="125"/>
  <c r="CA45" i="125"/>
  <c r="BZ45" i="125"/>
  <c r="AI45" i="125"/>
  <c r="AT45" i="125"/>
  <c r="W45" i="125"/>
  <c r="U45" i="125"/>
  <c r="S45" i="125"/>
  <c r="Q45" i="125"/>
  <c r="O45" i="125"/>
  <c r="M45" i="125"/>
  <c r="L45" i="125"/>
  <c r="H45" i="125"/>
  <c r="C45" i="125"/>
  <c r="CE44" i="125"/>
  <c r="CD44" i="125"/>
  <c r="CC44" i="125"/>
  <c r="CB44" i="125"/>
  <c r="CA44" i="125"/>
  <c r="BZ44" i="125"/>
  <c r="CF44" i="125" s="1"/>
  <c r="AI44" i="125"/>
  <c r="AT44" i="125"/>
  <c r="X44" i="125"/>
  <c r="X49" i="125" s="1"/>
  <c r="AB46" i="125" s="1"/>
  <c r="W44" i="125"/>
  <c r="W49" i="125" s="1"/>
  <c r="AB45" i="125" s="1"/>
  <c r="AL45" i="125" s="1"/>
  <c r="AW45" i="125" s="1"/>
  <c r="T44" i="125"/>
  <c r="T49" i="125" s="1"/>
  <c r="AA46" i="125" s="1"/>
  <c r="AK46" i="125" s="1"/>
  <c r="AV46" i="125" s="1"/>
  <c r="S44" i="125"/>
  <c r="S49" i="125" s="1"/>
  <c r="AA45" i="125" s="1"/>
  <c r="P44" i="125"/>
  <c r="P49" i="125" s="1"/>
  <c r="Z46" i="125" s="1"/>
  <c r="O44" i="125"/>
  <c r="O49" i="125" s="1"/>
  <c r="Z45" i="125" s="1"/>
  <c r="L44" i="125"/>
  <c r="CE43" i="125"/>
  <c r="CD43" i="125"/>
  <c r="CC43" i="125"/>
  <c r="CB43" i="125"/>
  <c r="CA43" i="125"/>
  <c r="BZ43" i="125"/>
  <c r="AI43" i="125"/>
  <c r="AT43" i="125"/>
  <c r="V43" i="125"/>
  <c r="V49" i="125" s="1"/>
  <c r="AB44" i="125" s="1"/>
  <c r="U43" i="125"/>
  <c r="U49" i="125" s="1"/>
  <c r="AB43" i="125" s="1"/>
  <c r="AL43" i="125" s="1"/>
  <c r="AW43" i="125" s="1"/>
  <c r="R43" i="125"/>
  <c r="Q43" i="125"/>
  <c r="Q49" i="125" s="1"/>
  <c r="AA43" i="125" s="1"/>
  <c r="N43" i="125"/>
  <c r="N49" i="125" s="1"/>
  <c r="Z44" i="125" s="1"/>
  <c r="M43" i="125"/>
  <c r="M49" i="125" s="1"/>
  <c r="Z43" i="125" s="1"/>
  <c r="L43" i="125"/>
  <c r="AQ42" i="125"/>
  <c r="AP42" i="125"/>
  <c r="AO42" i="125"/>
  <c r="AN42" i="125"/>
  <c r="CE37" i="125"/>
  <c r="CD37" i="125"/>
  <c r="CC37" i="125"/>
  <c r="CB37" i="125"/>
  <c r="CA37" i="125"/>
  <c r="BZ37" i="125"/>
  <c r="W37" i="125"/>
  <c r="V37" i="125"/>
  <c r="S37" i="125"/>
  <c r="R37" i="125"/>
  <c r="O37" i="125"/>
  <c r="N37" i="125"/>
  <c r="L37" i="125"/>
  <c r="H37" i="125"/>
  <c r="C37" i="125"/>
  <c r="CE36" i="125"/>
  <c r="CD36" i="125"/>
  <c r="CC36" i="125"/>
  <c r="CB36" i="125"/>
  <c r="CA36" i="125"/>
  <c r="BZ36" i="125"/>
  <c r="CF36" i="125" s="1"/>
  <c r="X36" i="125"/>
  <c r="U36" i="125"/>
  <c r="T36" i="125"/>
  <c r="Q36" i="125"/>
  <c r="P36" i="125"/>
  <c r="M36" i="125"/>
  <c r="L36" i="125"/>
  <c r="H36" i="125"/>
  <c r="C36" i="125"/>
  <c r="CE35" i="125"/>
  <c r="CD35" i="125"/>
  <c r="CC35" i="125"/>
  <c r="CB35" i="125"/>
  <c r="CA35" i="125"/>
  <c r="BZ35" i="125"/>
  <c r="AI35" i="125"/>
  <c r="AT35" i="125"/>
  <c r="X35" i="125"/>
  <c r="V35" i="125"/>
  <c r="T35" i="125"/>
  <c r="R35" i="125"/>
  <c r="P35" i="125"/>
  <c r="N35" i="125"/>
  <c r="L35" i="125"/>
  <c r="H35" i="125"/>
  <c r="C35" i="125"/>
  <c r="CE34" i="125"/>
  <c r="CD34" i="125"/>
  <c r="CC34" i="125"/>
  <c r="CB34" i="125"/>
  <c r="CA34" i="125"/>
  <c r="BZ34" i="125"/>
  <c r="AI34" i="125"/>
  <c r="AT34" i="125"/>
  <c r="W34" i="125"/>
  <c r="U34" i="125"/>
  <c r="S34" i="125"/>
  <c r="Q34" i="125"/>
  <c r="O34" i="125"/>
  <c r="M34" i="125"/>
  <c r="L34" i="125"/>
  <c r="H34" i="125"/>
  <c r="C34" i="125"/>
  <c r="CE33" i="125"/>
  <c r="CD33" i="125"/>
  <c r="CC33" i="125"/>
  <c r="CB33" i="125"/>
  <c r="CA33" i="125"/>
  <c r="BZ33" i="125"/>
  <c r="AI33" i="125"/>
  <c r="AT33" i="125"/>
  <c r="X33" i="125"/>
  <c r="X38" i="125"/>
  <c r="AB35" i="125"/>
  <c r="AL35" i="125"/>
  <c r="AW35" i="125"/>
  <c r="W33" i="125"/>
  <c r="W38" i="125"/>
  <c r="AB34" i="125"/>
  <c r="AL34" i="125"/>
  <c r="AW34" i="125"/>
  <c r="T33" i="125"/>
  <c r="T38" i="125"/>
  <c r="AA35" i="125"/>
  <c r="S33" i="125"/>
  <c r="S38" i="125"/>
  <c r="AA34" i="125"/>
  <c r="P33" i="125"/>
  <c r="P38" i="125"/>
  <c r="Z35" i="125"/>
  <c r="O33" i="125"/>
  <c r="O38" i="125"/>
  <c r="Z34" i="125"/>
  <c r="L33" i="125"/>
  <c r="CE32" i="125"/>
  <c r="CD32" i="125"/>
  <c r="CC32" i="125"/>
  <c r="CB32" i="125"/>
  <c r="CA32" i="125"/>
  <c r="BZ32" i="125"/>
  <c r="AI32" i="125"/>
  <c r="AT32" i="125"/>
  <c r="V32" i="125"/>
  <c r="V38" i="125"/>
  <c r="AB33" i="125"/>
  <c r="AL33" i="125"/>
  <c r="AW33" i="125"/>
  <c r="U32" i="125"/>
  <c r="U38" i="125"/>
  <c r="AB32" i="125"/>
  <c r="AL32" i="125"/>
  <c r="AW32" i="125"/>
  <c r="R32" i="125"/>
  <c r="R38" i="125"/>
  <c r="AA33" i="125"/>
  <c r="Q32" i="125"/>
  <c r="Q38" i="125"/>
  <c r="AA32" i="125"/>
  <c r="N32" i="125"/>
  <c r="N38" i="125"/>
  <c r="Z33" i="125"/>
  <c r="M32" i="125"/>
  <c r="M38" i="125"/>
  <c r="Z32" i="125"/>
  <c r="L32" i="125"/>
  <c r="AQ31" i="125"/>
  <c r="AP31" i="125"/>
  <c r="AO31" i="125"/>
  <c r="AN31" i="125"/>
  <c r="CE26" i="125"/>
  <c r="CD26" i="125"/>
  <c r="CC26" i="125"/>
  <c r="CB26" i="125"/>
  <c r="CA26" i="125"/>
  <c r="BZ26" i="125"/>
  <c r="W26" i="125"/>
  <c r="V26" i="125"/>
  <c r="S26" i="125"/>
  <c r="R26" i="125"/>
  <c r="O26" i="125"/>
  <c r="N26" i="125"/>
  <c r="L26" i="125"/>
  <c r="H26" i="125"/>
  <c r="C26" i="125"/>
  <c r="CE25" i="125"/>
  <c r="CD25" i="125"/>
  <c r="CC25" i="125"/>
  <c r="CB25" i="125"/>
  <c r="CA25" i="125"/>
  <c r="BZ25" i="125"/>
  <c r="X25" i="125"/>
  <c r="U25" i="125"/>
  <c r="T25" i="125"/>
  <c r="Q25" i="125"/>
  <c r="P25" i="125"/>
  <c r="M25" i="125"/>
  <c r="L25" i="125"/>
  <c r="H25" i="125"/>
  <c r="C25" i="125"/>
  <c r="CE24" i="125"/>
  <c r="CD24" i="125"/>
  <c r="CC24" i="125"/>
  <c r="CB24" i="125"/>
  <c r="CA24" i="125"/>
  <c r="BZ24" i="125"/>
  <c r="AI24" i="125"/>
  <c r="AT24" i="125"/>
  <c r="X24" i="125"/>
  <c r="V24" i="125"/>
  <c r="T24" i="125"/>
  <c r="R24" i="125"/>
  <c r="P24" i="125"/>
  <c r="N24" i="125"/>
  <c r="L24" i="125"/>
  <c r="H24" i="125"/>
  <c r="C24" i="125"/>
  <c r="CE23" i="125"/>
  <c r="CD23" i="125"/>
  <c r="CC23" i="125"/>
  <c r="CB23" i="125"/>
  <c r="CA23" i="125"/>
  <c r="BZ23" i="125"/>
  <c r="AI23" i="125"/>
  <c r="AT23" i="125"/>
  <c r="W23" i="125"/>
  <c r="U23" i="125"/>
  <c r="S23" i="125"/>
  <c r="Q23" i="125"/>
  <c r="O23" i="125"/>
  <c r="M23" i="125"/>
  <c r="L23" i="125"/>
  <c r="H23" i="125"/>
  <c r="C23" i="125"/>
  <c r="CE22" i="125"/>
  <c r="CD22" i="125"/>
  <c r="CC22" i="125"/>
  <c r="CB22" i="125"/>
  <c r="CA22" i="125"/>
  <c r="BZ22" i="125"/>
  <c r="AI22" i="125"/>
  <c r="AT22" i="125"/>
  <c r="X22" i="125"/>
  <c r="X27" i="125"/>
  <c r="AB24" i="125"/>
  <c r="AL24" i="125"/>
  <c r="AW24" i="125"/>
  <c r="W22" i="125"/>
  <c r="W27" i="125"/>
  <c r="AB23" i="125"/>
  <c r="AL23" i="125"/>
  <c r="AW23" i="125"/>
  <c r="T22" i="125"/>
  <c r="T27" i="125"/>
  <c r="AA24" i="125"/>
  <c r="S22" i="125"/>
  <c r="P22" i="125"/>
  <c r="P27" i="125"/>
  <c r="Z24" i="125"/>
  <c r="O22" i="125"/>
  <c r="L22" i="125"/>
  <c r="CE21" i="125"/>
  <c r="CD21" i="125"/>
  <c r="CC21" i="125"/>
  <c r="CB21" i="125"/>
  <c r="CA21" i="125"/>
  <c r="BZ21" i="125"/>
  <c r="AI21" i="125"/>
  <c r="AT21" i="125"/>
  <c r="V21" i="125"/>
  <c r="V27" i="125"/>
  <c r="AB22" i="125"/>
  <c r="AL22" i="125"/>
  <c r="AW22" i="125"/>
  <c r="U21" i="125"/>
  <c r="U27" i="125"/>
  <c r="AB21" i="125"/>
  <c r="AL21" i="125"/>
  <c r="AW21" i="125"/>
  <c r="R21" i="125"/>
  <c r="R27" i="125"/>
  <c r="AA22" i="125"/>
  <c r="Q21" i="125"/>
  <c r="Q27" i="125"/>
  <c r="AA21" i="125"/>
  <c r="N21" i="125"/>
  <c r="N27" i="125"/>
  <c r="Z22" i="125"/>
  <c r="M21" i="125"/>
  <c r="M27" i="125"/>
  <c r="Z21" i="125"/>
  <c r="L21" i="125"/>
  <c r="AQ20" i="125"/>
  <c r="AP20" i="125"/>
  <c r="AO20" i="125"/>
  <c r="AN20" i="125"/>
  <c r="CE15" i="125"/>
  <c r="CD15" i="125"/>
  <c r="CC15" i="125"/>
  <c r="CB15" i="125"/>
  <c r="CA15" i="125"/>
  <c r="BZ15" i="125"/>
  <c r="W15" i="125"/>
  <c r="V15" i="125"/>
  <c r="S15" i="125"/>
  <c r="R15" i="125"/>
  <c r="O15" i="125"/>
  <c r="N15" i="125"/>
  <c r="L15" i="125"/>
  <c r="H15" i="125"/>
  <c r="C15" i="125"/>
  <c r="CE14" i="125"/>
  <c r="CD14" i="125"/>
  <c r="CC14" i="125"/>
  <c r="CB14" i="125"/>
  <c r="CA14" i="125"/>
  <c r="BZ14" i="125"/>
  <c r="X14" i="125"/>
  <c r="U14" i="125"/>
  <c r="T14" i="125"/>
  <c r="Q14" i="125"/>
  <c r="P14" i="125"/>
  <c r="M14" i="125"/>
  <c r="L14" i="125"/>
  <c r="H14" i="125"/>
  <c r="C14" i="125"/>
  <c r="CE13" i="125"/>
  <c r="CD13" i="125"/>
  <c r="CC13" i="125"/>
  <c r="CB13" i="125"/>
  <c r="CA13" i="125"/>
  <c r="BZ13" i="125"/>
  <c r="AI13" i="125"/>
  <c r="AT13" i="125"/>
  <c r="X13" i="125"/>
  <c r="V13" i="125"/>
  <c r="T13" i="125"/>
  <c r="R13" i="125"/>
  <c r="P13" i="125"/>
  <c r="N13" i="125"/>
  <c r="L13" i="125"/>
  <c r="H13" i="125"/>
  <c r="C13" i="125"/>
  <c r="CE12" i="125"/>
  <c r="CD12" i="125"/>
  <c r="CC12" i="125"/>
  <c r="CB12" i="125"/>
  <c r="CA12" i="125"/>
  <c r="BZ12" i="125"/>
  <c r="AI12" i="125"/>
  <c r="AT12" i="125"/>
  <c r="W12" i="125"/>
  <c r="U12" i="125"/>
  <c r="S12" i="125"/>
  <c r="Q12" i="125"/>
  <c r="O12" i="125"/>
  <c r="M12" i="125"/>
  <c r="L12" i="125"/>
  <c r="H12" i="125"/>
  <c r="C12" i="125"/>
  <c r="CE11" i="125"/>
  <c r="CD11" i="125"/>
  <c r="CC11" i="125"/>
  <c r="CB11" i="125"/>
  <c r="CA11" i="125"/>
  <c r="BZ11" i="125"/>
  <c r="AI11" i="125"/>
  <c r="AT11" i="125"/>
  <c r="X11" i="125"/>
  <c r="X16" i="125"/>
  <c r="AB13" i="125"/>
  <c r="AL13" i="125"/>
  <c r="AW13" i="125"/>
  <c r="W11" i="125"/>
  <c r="W16" i="125"/>
  <c r="AB12" i="125"/>
  <c r="AL12" i="125"/>
  <c r="AW12" i="125"/>
  <c r="T11" i="125"/>
  <c r="T16" i="125"/>
  <c r="AA13" i="125"/>
  <c r="S11" i="125"/>
  <c r="S16" i="125"/>
  <c r="AA12" i="125"/>
  <c r="P11" i="125"/>
  <c r="P16" i="125"/>
  <c r="Z13" i="125"/>
  <c r="O11" i="125"/>
  <c r="O16" i="125"/>
  <c r="Z12" i="125"/>
  <c r="L11" i="125"/>
  <c r="CE10" i="125"/>
  <c r="CD10" i="125"/>
  <c r="CC10" i="125"/>
  <c r="CB10" i="125"/>
  <c r="CA10" i="125"/>
  <c r="BZ10" i="125"/>
  <c r="AI10" i="125"/>
  <c r="AT10" i="125"/>
  <c r="V10" i="125"/>
  <c r="V16" i="125"/>
  <c r="AB11" i="125"/>
  <c r="AL11" i="125"/>
  <c r="AW11" i="125"/>
  <c r="U10" i="125"/>
  <c r="U16" i="125"/>
  <c r="AB10" i="125"/>
  <c r="AL10" i="125"/>
  <c r="AW10" i="125"/>
  <c r="R10" i="125"/>
  <c r="R16" i="125"/>
  <c r="AA11" i="125"/>
  <c r="Q10" i="125"/>
  <c r="Q16" i="125"/>
  <c r="AA10" i="125"/>
  <c r="N10" i="125"/>
  <c r="N16" i="125"/>
  <c r="Z11" i="125"/>
  <c r="M10" i="125"/>
  <c r="M16" i="125"/>
  <c r="Z10" i="125"/>
  <c r="L10" i="125"/>
  <c r="AQ9" i="125"/>
  <c r="AP9" i="125"/>
  <c r="AO9" i="125"/>
  <c r="AN9" i="125"/>
  <c r="BK6" i="125"/>
  <c r="C6" i="125"/>
  <c r="CE48" i="124"/>
  <c r="CD48" i="124"/>
  <c r="CC48" i="124"/>
  <c r="CB48" i="124"/>
  <c r="CA48" i="124"/>
  <c r="BZ48" i="124"/>
  <c r="W48" i="124"/>
  <c r="W49" i="124" s="1"/>
  <c r="AB45" i="124" s="1"/>
  <c r="V48" i="124"/>
  <c r="S48" i="124"/>
  <c r="R48" i="124"/>
  <c r="R49" i="124" s="1"/>
  <c r="AA44" i="124" s="1"/>
  <c r="O48" i="124"/>
  <c r="O49" i="124" s="1"/>
  <c r="Z45" i="124" s="1"/>
  <c r="N48" i="124"/>
  <c r="N49" i="124" s="1"/>
  <c r="Z44" i="124" s="1"/>
  <c r="L48" i="124"/>
  <c r="H48" i="124"/>
  <c r="C48" i="124"/>
  <c r="CE47" i="124"/>
  <c r="CD47" i="124"/>
  <c r="CC47" i="124"/>
  <c r="CB47" i="124"/>
  <c r="CA47" i="124"/>
  <c r="BZ47" i="124"/>
  <c r="CF47" i="124"/>
  <c r="X47" i="124"/>
  <c r="X49" i="124"/>
  <c r="U47" i="124"/>
  <c r="T47" i="124"/>
  <c r="Q47" i="124"/>
  <c r="Q49" i="124"/>
  <c r="P47" i="124"/>
  <c r="P49" i="124"/>
  <c r="M47" i="124"/>
  <c r="M49" i="124"/>
  <c r="L47" i="124"/>
  <c r="H47" i="124"/>
  <c r="C47" i="124"/>
  <c r="CE46" i="124"/>
  <c r="CD46" i="124"/>
  <c r="CC46" i="124"/>
  <c r="CB46" i="124"/>
  <c r="CA46" i="124"/>
  <c r="BZ46" i="124"/>
  <c r="AI46" i="124"/>
  <c r="AT46" i="124"/>
  <c r="X46" i="124"/>
  <c r="V46" i="124"/>
  <c r="T46" i="124"/>
  <c r="R46" i="124"/>
  <c r="P46" i="124"/>
  <c r="N46" i="124"/>
  <c r="L46" i="124"/>
  <c r="H46" i="124"/>
  <c r="C46" i="124"/>
  <c r="CE45" i="124"/>
  <c r="CD45" i="124"/>
  <c r="CC45" i="124"/>
  <c r="CB45" i="124"/>
  <c r="CA45" i="124"/>
  <c r="BZ45" i="124"/>
  <c r="AI45" i="124"/>
  <c r="AT45" i="124"/>
  <c r="W45" i="124"/>
  <c r="U45" i="124"/>
  <c r="S45" i="124"/>
  <c r="Q45" i="124"/>
  <c r="O45" i="124"/>
  <c r="M45" i="124"/>
  <c r="L45" i="124"/>
  <c r="H45" i="124"/>
  <c r="C45" i="124"/>
  <c r="CE44" i="124"/>
  <c r="CD44" i="124"/>
  <c r="CC44" i="124"/>
  <c r="CB44" i="124"/>
  <c r="CA44" i="124"/>
  <c r="BZ44" i="124"/>
  <c r="AI44" i="124"/>
  <c r="AT44" i="124"/>
  <c r="X44" i="124"/>
  <c r="AB46" i="124"/>
  <c r="AL46" i="124"/>
  <c r="AW46" i="124"/>
  <c r="W44" i="124"/>
  <c r="T44" i="124"/>
  <c r="AA46" i="124"/>
  <c r="S44" i="124"/>
  <c r="AA45" i="124"/>
  <c r="P44" i="124"/>
  <c r="Z46" i="124"/>
  <c r="O44" i="124"/>
  <c r="L44" i="124"/>
  <c r="CE43" i="124"/>
  <c r="CD43" i="124"/>
  <c r="CC43" i="124"/>
  <c r="CB43" i="124"/>
  <c r="CA43" i="124"/>
  <c r="BZ43" i="124"/>
  <c r="AT43" i="124"/>
  <c r="AI43" i="124"/>
  <c r="V43" i="124"/>
  <c r="AB44" i="124"/>
  <c r="AL44" i="124"/>
  <c r="AW44" i="124"/>
  <c r="U43" i="124"/>
  <c r="AB43" i="124"/>
  <c r="AL43" i="124"/>
  <c r="AW43" i="124"/>
  <c r="R43" i="124"/>
  <c r="Q43" i="124"/>
  <c r="AA43" i="124"/>
  <c r="N43" i="124"/>
  <c r="M43" i="124"/>
  <c r="Z43" i="124"/>
  <c r="L43" i="124"/>
  <c r="AQ42" i="124"/>
  <c r="AP42" i="124"/>
  <c r="AO42" i="124"/>
  <c r="AN42" i="124"/>
  <c r="CE37" i="124"/>
  <c r="CD37" i="124"/>
  <c r="CC37" i="124"/>
  <c r="CB37" i="124"/>
  <c r="CA37" i="124"/>
  <c r="BZ37" i="124"/>
  <c r="W37" i="124"/>
  <c r="V37" i="124"/>
  <c r="S37" i="124"/>
  <c r="R37" i="124"/>
  <c r="O37" i="124"/>
  <c r="N37" i="124"/>
  <c r="L37" i="124"/>
  <c r="H37" i="124"/>
  <c r="C37" i="124"/>
  <c r="CE36" i="124"/>
  <c r="CD36" i="124"/>
  <c r="CC36" i="124"/>
  <c r="CB36" i="124"/>
  <c r="CA36" i="124"/>
  <c r="BZ36" i="124"/>
  <c r="X36" i="124"/>
  <c r="U36" i="124"/>
  <c r="T36" i="124"/>
  <c r="Q36" i="124"/>
  <c r="P36" i="124"/>
  <c r="M36" i="124"/>
  <c r="L36" i="124"/>
  <c r="H36" i="124"/>
  <c r="C36" i="124"/>
  <c r="CE35" i="124"/>
  <c r="CD35" i="124"/>
  <c r="CC35" i="124"/>
  <c r="CB35" i="124"/>
  <c r="CA35" i="124"/>
  <c r="BZ35" i="124"/>
  <c r="AI35" i="124"/>
  <c r="AT35" i="124"/>
  <c r="X35" i="124"/>
  <c r="V35" i="124"/>
  <c r="T35" i="124"/>
  <c r="R35" i="124"/>
  <c r="P35" i="124"/>
  <c r="N35" i="124"/>
  <c r="L35" i="124"/>
  <c r="H35" i="124"/>
  <c r="C35" i="124"/>
  <c r="CE34" i="124"/>
  <c r="CD34" i="124"/>
  <c r="CC34" i="124"/>
  <c r="CB34" i="124"/>
  <c r="CA34" i="124"/>
  <c r="BZ34" i="124"/>
  <c r="AI34" i="124"/>
  <c r="AT34" i="124"/>
  <c r="W34" i="124"/>
  <c r="U34" i="124"/>
  <c r="S34" i="124"/>
  <c r="Q34" i="124"/>
  <c r="O34" i="124"/>
  <c r="M34" i="124"/>
  <c r="L34" i="124"/>
  <c r="H34" i="124"/>
  <c r="C34" i="124"/>
  <c r="CE33" i="124"/>
  <c r="CD33" i="124"/>
  <c r="CC33" i="124"/>
  <c r="CB33" i="124"/>
  <c r="CA33" i="124"/>
  <c r="BZ33" i="124"/>
  <c r="AI33" i="124"/>
  <c r="AT33" i="124"/>
  <c r="X33" i="124"/>
  <c r="X38" i="124"/>
  <c r="AB35" i="124"/>
  <c r="AL35" i="124"/>
  <c r="AW35" i="124"/>
  <c r="W33" i="124"/>
  <c r="W38" i="124"/>
  <c r="AB34" i="124"/>
  <c r="AL34" i="124"/>
  <c r="AW34" i="124"/>
  <c r="T33" i="124"/>
  <c r="T38" i="124"/>
  <c r="AA35" i="124"/>
  <c r="S33" i="124"/>
  <c r="S38" i="124"/>
  <c r="AA34" i="124"/>
  <c r="P33" i="124"/>
  <c r="P38" i="124"/>
  <c r="Z35" i="124"/>
  <c r="O33" i="124"/>
  <c r="O38" i="124"/>
  <c r="Z34" i="124"/>
  <c r="L33" i="124"/>
  <c r="CE32" i="124"/>
  <c r="CD32" i="124"/>
  <c r="CC32" i="124"/>
  <c r="CB32" i="124"/>
  <c r="CA32" i="124"/>
  <c r="BZ32" i="124"/>
  <c r="AT32" i="124"/>
  <c r="AI32" i="124"/>
  <c r="V32" i="124"/>
  <c r="V38" i="124"/>
  <c r="AB33" i="124"/>
  <c r="AL33" i="124"/>
  <c r="AW33" i="124"/>
  <c r="U32" i="124"/>
  <c r="U38" i="124"/>
  <c r="AB32" i="124"/>
  <c r="AL32" i="124"/>
  <c r="AW32" i="124"/>
  <c r="R32" i="124"/>
  <c r="R38" i="124"/>
  <c r="AA33" i="124"/>
  <c r="Q32" i="124"/>
  <c r="Q38" i="124"/>
  <c r="AA32" i="124"/>
  <c r="N32" i="124"/>
  <c r="N38" i="124"/>
  <c r="Z33" i="124"/>
  <c r="M32" i="124"/>
  <c r="M38" i="124"/>
  <c r="Z32" i="124"/>
  <c r="L32" i="124"/>
  <c r="AQ31" i="124"/>
  <c r="AP31" i="124"/>
  <c r="AO31" i="124"/>
  <c r="AN31" i="124"/>
  <c r="CE26" i="124"/>
  <c r="CD26" i="124"/>
  <c r="CC26" i="124"/>
  <c r="CB26" i="124"/>
  <c r="CA26" i="124"/>
  <c r="BZ26" i="124"/>
  <c r="CF26" i="124" s="1"/>
  <c r="W26" i="124"/>
  <c r="V26" i="124"/>
  <c r="S26" i="124"/>
  <c r="R26" i="124"/>
  <c r="O26" i="124"/>
  <c r="N26" i="124"/>
  <c r="L26" i="124"/>
  <c r="H26" i="124"/>
  <c r="C26" i="124"/>
  <c r="CE25" i="124"/>
  <c r="CD25" i="124"/>
  <c r="CC25" i="124"/>
  <c r="CB25" i="124"/>
  <c r="CA25" i="124"/>
  <c r="BZ25" i="124"/>
  <c r="X25" i="124"/>
  <c r="U25" i="124"/>
  <c r="T25" i="124"/>
  <c r="Q25" i="124"/>
  <c r="P25" i="124"/>
  <c r="M25" i="124"/>
  <c r="L25" i="124"/>
  <c r="H25" i="124"/>
  <c r="C25" i="124"/>
  <c r="CE24" i="124"/>
  <c r="CD24" i="124"/>
  <c r="CC24" i="124"/>
  <c r="CB24" i="124"/>
  <c r="CA24" i="124"/>
  <c r="BZ24" i="124"/>
  <c r="AI24" i="124"/>
  <c r="AT24" i="124"/>
  <c r="X24" i="124"/>
  <c r="V24" i="124"/>
  <c r="T24" i="124"/>
  <c r="R24" i="124"/>
  <c r="P24" i="124"/>
  <c r="N24" i="124"/>
  <c r="L24" i="124"/>
  <c r="H24" i="124"/>
  <c r="C24" i="124"/>
  <c r="CE23" i="124"/>
  <c r="CD23" i="124"/>
  <c r="CC23" i="124"/>
  <c r="CB23" i="124"/>
  <c r="CA23" i="124"/>
  <c r="BZ23" i="124"/>
  <c r="AI23" i="124"/>
  <c r="AT23" i="124"/>
  <c r="W23" i="124"/>
  <c r="U23" i="124"/>
  <c r="S23" i="124"/>
  <c r="Q23" i="124"/>
  <c r="O23" i="124"/>
  <c r="M23" i="124"/>
  <c r="L23" i="124"/>
  <c r="H23" i="124"/>
  <c r="C23" i="124"/>
  <c r="CE22" i="124"/>
  <c r="CD22" i="124"/>
  <c r="CC22" i="124"/>
  <c r="CB22" i="124"/>
  <c r="CA22" i="124"/>
  <c r="BZ22" i="124"/>
  <c r="CF22" i="124" s="1"/>
  <c r="AI22" i="124"/>
  <c r="AT22" i="124"/>
  <c r="X22" i="124"/>
  <c r="X27" i="124"/>
  <c r="AB24" i="124"/>
  <c r="AL24" i="124"/>
  <c r="AW24" i="124"/>
  <c r="W22" i="124"/>
  <c r="W27" i="124"/>
  <c r="AB23" i="124"/>
  <c r="AL23" i="124"/>
  <c r="AW23" i="124"/>
  <c r="T22" i="124"/>
  <c r="T27" i="124"/>
  <c r="AA24" i="124"/>
  <c r="S22" i="124"/>
  <c r="S27" i="124"/>
  <c r="AA23" i="124"/>
  <c r="P22" i="124"/>
  <c r="P27" i="124"/>
  <c r="Z24" i="124"/>
  <c r="O22" i="124"/>
  <c r="O27" i="124"/>
  <c r="Z23" i="124"/>
  <c r="L22" i="124"/>
  <c r="CE21" i="124"/>
  <c r="CD21" i="124"/>
  <c r="CC21" i="124"/>
  <c r="CB21" i="124"/>
  <c r="CA21" i="124"/>
  <c r="BZ21" i="124"/>
  <c r="CF21" i="124" s="1"/>
  <c r="AI21" i="124"/>
  <c r="AT21" i="124"/>
  <c r="V21" i="124"/>
  <c r="V27" i="124"/>
  <c r="AB22" i="124"/>
  <c r="AL22" i="124"/>
  <c r="AW22" i="124"/>
  <c r="U21" i="124"/>
  <c r="U27" i="124"/>
  <c r="AB21" i="124"/>
  <c r="AL21" i="124"/>
  <c r="AW21" i="124"/>
  <c r="R21" i="124"/>
  <c r="R27" i="124"/>
  <c r="AA22" i="124"/>
  <c r="Q21" i="124"/>
  <c r="Q27" i="124"/>
  <c r="AA21" i="124"/>
  <c r="N21" i="124"/>
  <c r="N27" i="124"/>
  <c r="Z22" i="124"/>
  <c r="M21" i="124"/>
  <c r="M27" i="124"/>
  <c r="Z21" i="124"/>
  <c r="L21" i="124"/>
  <c r="AQ20" i="124"/>
  <c r="AP20" i="124"/>
  <c r="AO20" i="124"/>
  <c r="AN20" i="124"/>
  <c r="CE15" i="124"/>
  <c r="CD15" i="124"/>
  <c r="CC15" i="124"/>
  <c r="CB15" i="124"/>
  <c r="CA15" i="124"/>
  <c r="BZ15" i="124"/>
  <c r="W15" i="124"/>
  <c r="V15" i="124"/>
  <c r="S15" i="124"/>
  <c r="R15" i="124"/>
  <c r="O15" i="124"/>
  <c r="N15" i="124"/>
  <c r="L15" i="124"/>
  <c r="H15" i="124"/>
  <c r="C15" i="124"/>
  <c r="CE14" i="124"/>
  <c r="CD14" i="124"/>
  <c r="CC14" i="124"/>
  <c r="CB14" i="124"/>
  <c r="CA14" i="124"/>
  <c r="BZ14" i="124"/>
  <c r="X14" i="124"/>
  <c r="U14" i="124"/>
  <c r="T14" i="124"/>
  <c r="Q14" i="124"/>
  <c r="P14" i="124"/>
  <c r="M14" i="124"/>
  <c r="L14" i="124"/>
  <c r="H14" i="124"/>
  <c r="C14" i="124"/>
  <c r="CE13" i="124"/>
  <c r="CD13" i="124"/>
  <c r="CC13" i="124"/>
  <c r="CB13" i="124"/>
  <c r="CA13" i="124"/>
  <c r="BZ13" i="124"/>
  <c r="AI13" i="124"/>
  <c r="AT13" i="124"/>
  <c r="X13" i="124"/>
  <c r="V13" i="124"/>
  <c r="T13" i="124"/>
  <c r="R13" i="124"/>
  <c r="P13" i="124"/>
  <c r="N13" i="124"/>
  <c r="L13" i="124"/>
  <c r="H13" i="124"/>
  <c r="C13" i="124"/>
  <c r="CE12" i="124"/>
  <c r="CD12" i="124"/>
  <c r="CC12" i="124"/>
  <c r="CB12" i="124"/>
  <c r="CA12" i="124"/>
  <c r="BZ12" i="124"/>
  <c r="AI12" i="124"/>
  <c r="AT12" i="124"/>
  <c r="W12" i="124"/>
  <c r="U12" i="124"/>
  <c r="S12" i="124"/>
  <c r="Q12" i="124"/>
  <c r="O12" i="124"/>
  <c r="M12" i="124"/>
  <c r="L12" i="124"/>
  <c r="H12" i="124"/>
  <c r="C12" i="124"/>
  <c r="CE11" i="124"/>
  <c r="CD11" i="124"/>
  <c r="CC11" i="124"/>
  <c r="CB11" i="124"/>
  <c r="CA11" i="124"/>
  <c r="BZ11" i="124"/>
  <c r="AI11" i="124"/>
  <c r="AT11" i="124"/>
  <c r="X11" i="124"/>
  <c r="X16" i="124"/>
  <c r="AB13" i="124"/>
  <c r="AL13" i="124"/>
  <c r="AW13" i="124"/>
  <c r="W11" i="124"/>
  <c r="W16" i="124"/>
  <c r="AB12" i="124"/>
  <c r="AL12" i="124"/>
  <c r="AW12" i="124"/>
  <c r="T11" i="124"/>
  <c r="T16" i="124"/>
  <c r="AA13" i="124"/>
  <c r="S11" i="124"/>
  <c r="S16" i="124"/>
  <c r="AA12" i="124"/>
  <c r="P11" i="124"/>
  <c r="P16" i="124"/>
  <c r="Z13" i="124"/>
  <c r="O11" i="124"/>
  <c r="O16" i="124"/>
  <c r="Z12" i="124"/>
  <c r="L11" i="124"/>
  <c r="CE10" i="124"/>
  <c r="CD10" i="124"/>
  <c r="CC10" i="124"/>
  <c r="CB10" i="124"/>
  <c r="CA10" i="124"/>
  <c r="BZ10" i="124"/>
  <c r="AI10" i="124"/>
  <c r="AT10" i="124"/>
  <c r="V10" i="124"/>
  <c r="V16" i="124"/>
  <c r="AB11" i="124"/>
  <c r="AL11" i="124"/>
  <c r="AW11" i="124"/>
  <c r="U10" i="124"/>
  <c r="U16" i="124"/>
  <c r="AB10" i="124"/>
  <c r="AL10" i="124"/>
  <c r="AW10" i="124"/>
  <c r="R10" i="124"/>
  <c r="R16" i="124"/>
  <c r="AA11" i="124"/>
  <c r="Q10" i="124"/>
  <c r="Q16" i="124"/>
  <c r="AA10" i="124"/>
  <c r="N10" i="124"/>
  <c r="N16" i="124"/>
  <c r="Z11" i="124"/>
  <c r="M10" i="124"/>
  <c r="M16" i="124"/>
  <c r="Z10" i="124"/>
  <c r="L10" i="124"/>
  <c r="AQ9" i="124"/>
  <c r="AP9" i="124"/>
  <c r="AO9" i="124"/>
  <c r="AN9" i="124"/>
  <c r="BK6" i="124"/>
  <c r="C6" i="124"/>
  <c r="CE48" i="123"/>
  <c r="CD48" i="123"/>
  <c r="CC48" i="123"/>
  <c r="CB48" i="123"/>
  <c r="CA48" i="123"/>
  <c r="BZ48" i="123"/>
  <c r="CF48" i="123"/>
  <c r="W48" i="123"/>
  <c r="V48" i="123"/>
  <c r="S48" i="123"/>
  <c r="R48" i="123"/>
  <c r="O48" i="123"/>
  <c r="N48" i="123"/>
  <c r="L48" i="123"/>
  <c r="H48" i="123"/>
  <c r="C48" i="123"/>
  <c r="CE47" i="123"/>
  <c r="CD47" i="123"/>
  <c r="CC47" i="123"/>
  <c r="CB47" i="123"/>
  <c r="CA47" i="123"/>
  <c r="BZ47" i="123"/>
  <c r="X47" i="123"/>
  <c r="U47" i="123"/>
  <c r="T47" i="123"/>
  <c r="T49" i="123" s="1"/>
  <c r="AA46" i="123" s="1"/>
  <c r="AK46" i="123" s="1"/>
  <c r="AV46" i="123" s="1"/>
  <c r="Q47" i="123"/>
  <c r="P47" i="123"/>
  <c r="M47" i="123"/>
  <c r="L47" i="123"/>
  <c r="H47" i="123"/>
  <c r="C47" i="123"/>
  <c r="CE46" i="123"/>
  <c r="CD46" i="123"/>
  <c r="CC46" i="123"/>
  <c r="CB46" i="123"/>
  <c r="CA46" i="123"/>
  <c r="BZ46" i="123"/>
  <c r="AI46" i="123"/>
  <c r="AT46" i="123"/>
  <c r="X46" i="123"/>
  <c r="V46" i="123"/>
  <c r="T46" i="123"/>
  <c r="R46" i="123"/>
  <c r="P46" i="123"/>
  <c r="N46" i="123"/>
  <c r="L46" i="123"/>
  <c r="H46" i="123"/>
  <c r="C46" i="123"/>
  <c r="CE45" i="123"/>
  <c r="CD45" i="123"/>
  <c r="CC45" i="123"/>
  <c r="CB45" i="123"/>
  <c r="CA45" i="123"/>
  <c r="BZ45" i="123"/>
  <c r="AI45" i="123"/>
  <c r="AT45" i="123"/>
  <c r="W45" i="123"/>
  <c r="W49" i="123" s="1"/>
  <c r="AB45" i="123" s="1"/>
  <c r="AL45" i="123" s="1"/>
  <c r="AW45" i="123" s="1"/>
  <c r="U45" i="123"/>
  <c r="U49" i="123" s="1"/>
  <c r="AB43" i="123" s="1"/>
  <c r="AL43" i="123" s="1"/>
  <c r="AW43" i="123" s="1"/>
  <c r="S45" i="123"/>
  <c r="Q45" i="123"/>
  <c r="Q49" i="123" s="1"/>
  <c r="AA43" i="123" s="1"/>
  <c r="O45" i="123"/>
  <c r="M45" i="123"/>
  <c r="M49" i="123" s="1"/>
  <c r="Z43" i="123" s="1"/>
  <c r="L45" i="123"/>
  <c r="H45" i="123"/>
  <c r="C45" i="123"/>
  <c r="CE44" i="123"/>
  <c r="CD44" i="123"/>
  <c r="CC44" i="123"/>
  <c r="CB44" i="123"/>
  <c r="CA44" i="123"/>
  <c r="BZ44" i="123"/>
  <c r="CF44" i="123"/>
  <c r="AI44" i="123"/>
  <c r="AT44" i="123"/>
  <c r="X44" i="123"/>
  <c r="X49" i="123" s="1"/>
  <c r="AB46" i="123" s="1"/>
  <c r="W44" i="123"/>
  <c r="T44" i="123"/>
  <c r="S44" i="123"/>
  <c r="S49" i="123" s="1"/>
  <c r="AA45" i="123" s="1"/>
  <c r="P44" i="123"/>
  <c r="P49" i="123" s="1"/>
  <c r="Z46" i="123" s="1"/>
  <c r="O44" i="123"/>
  <c r="O49" i="123" s="1"/>
  <c r="Z45" i="123" s="1"/>
  <c r="L44" i="123"/>
  <c r="CE43" i="123"/>
  <c r="CD43" i="123"/>
  <c r="CC43" i="123"/>
  <c r="CB43" i="123"/>
  <c r="CA43" i="123"/>
  <c r="BZ43" i="123"/>
  <c r="CF43" i="123"/>
  <c r="AI43" i="123"/>
  <c r="AT43" i="123"/>
  <c r="V43" i="123"/>
  <c r="AB44" i="123"/>
  <c r="AL44" i="123"/>
  <c r="AW44" i="123"/>
  <c r="U43" i="123"/>
  <c r="R43" i="123"/>
  <c r="AA44" i="123"/>
  <c r="Q43" i="123"/>
  <c r="N43" i="123"/>
  <c r="Z44" i="123"/>
  <c r="M43" i="123"/>
  <c r="L43" i="123"/>
  <c r="AQ42" i="123"/>
  <c r="AP42" i="123"/>
  <c r="AO42" i="123"/>
  <c r="AN42" i="123"/>
  <c r="CE37" i="123"/>
  <c r="CD37" i="123"/>
  <c r="CC37" i="123"/>
  <c r="CB37" i="123"/>
  <c r="CA37" i="123"/>
  <c r="BZ37" i="123"/>
  <c r="W37" i="123"/>
  <c r="V37" i="123"/>
  <c r="S37" i="123"/>
  <c r="R37" i="123"/>
  <c r="O37" i="123"/>
  <c r="N37" i="123"/>
  <c r="L37" i="123"/>
  <c r="H37" i="123"/>
  <c r="C37" i="123"/>
  <c r="CE36" i="123"/>
  <c r="CD36" i="123"/>
  <c r="CC36" i="123"/>
  <c r="CB36" i="123"/>
  <c r="CA36" i="123"/>
  <c r="BZ36" i="123"/>
  <c r="CF36" i="123" s="1"/>
  <c r="X36" i="123"/>
  <c r="U36" i="123"/>
  <c r="T36" i="123"/>
  <c r="Q36" i="123"/>
  <c r="P36" i="123"/>
  <c r="M36" i="123"/>
  <c r="L36" i="123"/>
  <c r="H36" i="123"/>
  <c r="C36" i="123"/>
  <c r="CE35" i="123"/>
  <c r="CD35" i="123"/>
  <c r="CC35" i="123"/>
  <c r="CB35" i="123"/>
  <c r="CA35" i="123"/>
  <c r="BZ35" i="123"/>
  <c r="AI35" i="123"/>
  <c r="AT35" i="123"/>
  <c r="X35" i="123"/>
  <c r="V35" i="123"/>
  <c r="T35" i="123"/>
  <c r="R35" i="123"/>
  <c r="P35" i="123"/>
  <c r="N35" i="123"/>
  <c r="L35" i="123"/>
  <c r="H35" i="123"/>
  <c r="C35" i="123"/>
  <c r="CE34" i="123"/>
  <c r="CD34" i="123"/>
  <c r="CC34" i="123"/>
  <c r="CB34" i="123"/>
  <c r="CA34" i="123"/>
  <c r="BZ34" i="123"/>
  <c r="AI34" i="123"/>
  <c r="AT34" i="123"/>
  <c r="W34" i="123"/>
  <c r="U34" i="123"/>
  <c r="S34" i="123"/>
  <c r="Q34" i="123"/>
  <c r="O34" i="123"/>
  <c r="M34" i="123"/>
  <c r="L34" i="123"/>
  <c r="H34" i="123"/>
  <c r="C34" i="123"/>
  <c r="CE33" i="123"/>
  <c r="CD33" i="123"/>
  <c r="CC33" i="123"/>
  <c r="CB33" i="123"/>
  <c r="CA33" i="123"/>
  <c r="BZ33" i="123"/>
  <c r="AI33" i="123"/>
  <c r="AT33" i="123"/>
  <c r="X33" i="123"/>
  <c r="X38" i="123"/>
  <c r="AB35" i="123"/>
  <c r="AL35" i="123"/>
  <c r="AW35" i="123"/>
  <c r="W33" i="123"/>
  <c r="W38" i="123"/>
  <c r="AB34" i="123"/>
  <c r="AL34" i="123"/>
  <c r="AW34" i="123"/>
  <c r="T33" i="123"/>
  <c r="T38" i="123"/>
  <c r="AA35" i="123"/>
  <c r="S33" i="123"/>
  <c r="S38" i="123"/>
  <c r="AA34" i="123"/>
  <c r="P33" i="123"/>
  <c r="P38" i="123"/>
  <c r="Z35" i="123"/>
  <c r="O33" i="123"/>
  <c r="O38" i="123"/>
  <c r="Z34" i="123"/>
  <c r="L33" i="123"/>
  <c r="CE32" i="123"/>
  <c r="CD32" i="123"/>
  <c r="CC32" i="123"/>
  <c r="CB32" i="123"/>
  <c r="CA32" i="123"/>
  <c r="BZ32" i="123"/>
  <c r="AI32" i="123"/>
  <c r="AT32" i="123"/>
  <c r="V32" i="123"/>
  <c r="V38" i="123"/>
  <c r="AB33" i="123"/>
  <c r="AL33" i="123"/>
  <c r="AW33" i="123"/>
  <c r="U32" i="123"/>
  <c r="U38" i="123"/>
  <c r="AB32" i="123"/>
  <c r="AL32" i="123"/>
  <c r="AW32" i="123"/>
  <c r="R32" i="123"/>
  <c r="R38" i="123"/>
  <c r="AA33" i="123"/>
  <c r="Q32" i="123"/>
  <c r="Q38" i="123"/>
  <c r="AA32" i="123"/>
  <c r="N32" i="123"/>
  <c r="N38" i="123"/>
  <c r="Z33" i="123"/>
  <c r="M32" i="123"/>
  <c r="M38" i="123"/>
  <c r="Z32" i="123"/>
  <c r="L32" i="123"/>
  <c r="AQ31" i="123"/>
  <c r="AP31" i="123"/>
  <c r="AO31" i="123"/>
  <c r="AN31" i="123"/>
  <c r="CE26" i="123"/>
  <c r="CD26" i="123"/>
  <c r="CC26" i="123"/>
  <c r="CB26" i="123"/>
  <c r="CA26" i="123"/>
  <c r="BZ26" i="123"/>
  <c r="CF26" i="123" s="1"/>
  <c r="W26" i="123"/>
  <c r="V26" i="123"/>
  <c r="S26" i="123"/>
  <c r="R26" i="123"/>
  <c r="O26" i="123"/>
  <c r="N26" i="123"/>
  <c r="L26" i="123"/>
  <c r="H26" i="123"/>
  <c r="C26" i="123"/>
  <c r="CE25" i="123"/>
  <c r="CD25" i="123"/>
  <c r="CC25" i="123"/>
  <c r="CB25" i="123"/>
  <c r="CA25" i="123"/>
  <c r="BZ25" i="123"/>
  <c r="CF25" i="123" s="1"/>
  <c r="X25" i="123"/>
  <c r="U25" i="123"/>
  <c r="T25" i="123"/>
  <c r="Q25" i="123"/>
  <c r="P25" i="123"/>
  <c r="M25" i="123"/>
  <c r="L25" i="123"/>
  <c r="H25" i="123"/>
  <c r="C25" i="123"/>
  <c r="CE24" i="123"/>
  <c r="CD24" i="123"/>
  <c r="CC24" i="123"/>
  <c r="CB24" i="123"/>
  <c r="CA24" i="123"/>
  <c r="BZ24" i="123"/>
  <c r="AI24" i="123"/>
  <c r="AT24" i="123"/>
  <c r="X24" i="123"/>
  <c r="V24" i="123"/>
  <c r="T24" i="123"/>
  <c r="R24" i="123"/>
  <c r="P24" i="123"/>
  <c r="N24" i="123"/>
  <c r="L24" i="123"/>
  <c r="H24" i="123"/>
  <c r="C24" i="123"/>
  <c r="CE23" i="123"/>
  <c r="CD23" i="123"/>
  <c r="CC23" i="123"/>
  <c r="CB23" i="123"/>
  <c r="CA23" i="123"/>
  <c r="BZ23" i="123"/>
  <c r="AI23" i="123"/>
  <c r="AT23" i="123"/>
  <c r="W23" i="123"/>
  <c r="U23" i="123"/>
  <c r="S23" i="123"/>
  <c r="Q23" i="123"/>
  <c r="O23" i="123"/>
  <c r="M23" i="123"/>
  <c r="L23" i="123"/>
  <c r="H23" i="123"/>
  <c r="C23" i="123"/>
  <c r="CE22" i="123"/>
  <c r="CD22" i="123"/>
  <c r="CC22" i="123"/>
  <c r="CB22" i="123"/>
  <c r="CA22" i="123"/>
  <c r="BZ22" i="123"/>
  <c r="CF22" i="123" s="1"/>
  <c r="AI22" i="123"/>
  <c r="AT22" i="123"/>
  <c r="X22" i="123"/>
  <c r="X27" i="123"/>
  <c r="AB24" i="123"/>
  <c r="AL24" i="123"/>
  <c r="AW24" i="123"/>
  <c r="W22" i="123"/>
  <c r="W27" i="123"/>
  <c r="AB23" i="123"/>
  <c r="AL23" i="123"/>
  <c r="AW23" i="123"/>
  <c r="T22" i="123"/>
  <c r="T27" i="123"/>
  <c r="AA24" i="123"/>
  <c r="S22" i="123"/>
  <c r="S27" i="123"/>
  <c r="AA23" i="123"/>
  <c r="P22" i="123"/>
  <c r="P27" i="123"/>
  <c r="Z24" i="123"/>
  <c r="O22" i="123"/>
  <c r="O27" i="123"/>
  <c r="Z23" i="123"/>
  <c r="L22" i="123"/>
  <c r="CE21" i="123"/>
  <c r="CD21" i="123"/>
  <c r="CC21" i="123"/>
  <c r="CB21" i="123"/>
  <c r="CA21" i="123"/>
  <c r="BZ21" i="123"/>
  <c r="CF21" i="123" s="1"/>
  <c r="AI21" i="123"/>
  <c r="AT21" i="123"/>
  <c r="V21" i="123"/>
  <c r="V27" i="123"/>
  <c r="AB22" i="123"/>
  <c r="AL22" i="123"/>
  <c r="AW22" i="123"/>
  <c r="U21" i="123"/>
  <c r="U27" i="123"/>
  <c r="AB21" i="123"/>
  <c r="AL21" i="123"/>
  <c r="AW21" i="123"/>
  <c r="R21" i="123"/>
  <c r="R27" i="123"/>
  <c r="AA22" i="123"/>
  <c r="Q21" i="123"/>
  <c r="Q27" i="123"/>
  <c r="AA21" i="123"/>
  <c r="N21" i="123"/>
  <c r="N27" i="123"/>
  <c r="Z22" i="123"/>
  <c r="M21" i="123"/>
  <c r="M27" i="123"/>
  <c r="Z21" i="123"/>
  <c r="L21" i="123"/>
  <c r="AQ20" i="123"/>
  <c r="AP20" i="123"/>
  <c r="AO20" i="123"/>
  <c r="AN20" i="123"/>
  <c r="CE15" i="123"/>
  <c r="CD15" i="123"/>
  <c r="CC15" i="123"/>
  <c r="CB15" i="123"/>
  <c r="CA15" i="123"/>
  <c r="BZ15" i="123"/>
  <c r="W15" i="123"/>
  <c r="V15" i="123"/>
  <c r="S15" i="123"/>
  <c r="R15" i="123"/>
  <c r="O15" i="123"/>
  <c r="N15" i="123"/>
  <c r="L15" i="123"/>
  <c r="H15" i="123"/>
  <c r="C15" i="123"/>
  <c r="CE14" i="123"/>
  <c r="CD14" i="123"/>
  <c r="CC14" i="123"/>
  <c r="CB14" i="123"/>
  <c r="CA14" i="123"/>
  <c r="BZ14" i="123"/>
  <c r="CF14" i="123"/>
  <c r="X14" i="123"/>
  <c r="U14" i="123"/>
  <c r="T14" i="123"/>
  <c r="Q14" i="123"/>
  <c r="P14" i="123"/>
  <c r="M14" i="123"/>
  <c r="L14" i="123"/>
  <c r="H14" i="123"/>
  <c r="C14" i="123"/>
  <c r="CE13" i="123"/>
  <c r="CD13" i="123"/>
  <c r="CC13" i="123"/>
  <c r="CB13" i="123"/>
  <c r="CA13" i="123"/>
  <c r="BZ13" i="123"/>
  <c r="AI13" i="123"/>
  <c r="AT13" i="123"/>
  <c r="X13" i="123"/>
  <c r="V13" i="123"/>
  <c r="T13" i="123"/>
  <c r="R13" i="123"/>
  <c r="P13" i="123"/>
  <c r="N13" i="123"/>
  <c r="L13" i="123"/>
  <c r="H13" i="123"/>
  <c r="C13" i="123"/>
  <c r="CE12" i="123"/>
  <c r="CD12" i="123"/>
  <c r="CC12" i="123"/>
  <c r="CB12" i="123"/>
  <c r="CA12" i="123"/>
  <c r="BZ12" i="123"/>
  <c r="AI12" i="123"/>
  <c r="AT12" i="123"/>
  <c r="W12" i="123"/>
  <c r="U12" i="123"/>
  <c r="S12" i="123"/>
  <c r="Q12" i="123"/>
  <c r="O12" i="123"/>
  <c r="M12" i="123"/>
  <c r="L12" i="123"/>
  <c r="H12" i="123"/>
  <c r="C12" i="123"/>
  <c r="CE11" i="123"/>
  <c r="CD11" i="123"/>
  <c r="CC11" i="123"/>
  <c r="CB11" i="123"/>
  <c r="CA11" i="123"/>
  <c r="BZ11" i="123"/>
  <c r="AI11" i="123"/>
  <c r="AT11" i="123"/>
  <c r="X11" i="123"/>
  <c r="X16" i="123"/>
  <c r="AB13" i="123"/>
  <c r="AL13" i="123"/>
  <c r="AW13" i="123"/>
  <c r="W11" i="123"/>
  <c r="W16" i="123"/>
  <c r="AB12" i="123"/>
  <c r="AL12" i="123"/>
  <c r="AW12" i="123"/>
  <c r="T11" i="123"/>
  <c r="T16" i="123"/>
  <c r="AA13" i="123"/>
  <c r="S11" i="123"/>
  <c r="S16" i="123"/>
  <c r="AA12" i="123"/>
  <c r="P11" i="123"/>
  <c r="P16" i="123"/>
  <c r="Z13" i="123"/>
  <c r="O11" i="123"/>
  <c r="O16" i="123"/>
  <c r="Z12" i="123"/>
  <c r="L11" i="123"/>
  <c r="CE10" i="123"/>
  <c r="CD10" i="123"/>
  <c r="CC10" i="123"/>
  <c r="CB10" i="123"/>
  <c r="CA10" i="123"/>
  <c r="BZ10" i="123"/>
  <c r="AI10" i="123"/>
  <c r="AT10" i="123"/>
  <c r="V10" i="123"/>
  <c r="V16" i="123"/>
  <c r="AB11" i="123"/>
  <c r="AL11" i="123"/>
  <c r="AW11" i="123"/>
  <c r="U10" i="123"/>
  <c r="U16" i="123"/>
  <c r="AB10" i="123"/>
  <c r="AL10" i="123"/>
  <c r="AW10" i="123"/>
  <c r="R10" i="123"/>
  <c r="R16" i="123"/>
  <c r="AA11" i="123"/>
  <c r="Q10" i="123"/>
  <c r="Q16" i="123"/>
  <c r="AA10" i="123"/>
  <c r="N10" i="123"/>
  <c r="N16" i="123"/>
  <c r="Z11" i="123"/>
  <c r="M10" i="123"/>
  <c r="M16" i="123"/>
  <c r="Z10" i="123"/>
  <c r="L10" i="123"/>
  <c r="AQ9" i="123"/>
  <c r="AP9" i="123"/>
  <c r="AO9" i="123"/>
  <c r="AN9" i="123"/>
  <c r="BK6" i="123"/>
  <c r="C6" i="123"/>
  <c r="CE48" i="122"/>
  <c r="CD48" i="122"/>
  <c r="CC48" i="122"/>
  <c r="CB48" i="122"/>
  <c r="CA48" i="122"/>
  <c r="BZ48" i="122"/>
  <c r="W48" i="122"/>
  <c r="W49" i="122" s="1"/>
  <c r="AB45" i="122" s="1"/>
  <c r="AL45" i="122" s="1"/>
  <c r="AW45" i="122" s="1"/>
  <c r="V48" i="122"/>
  <c r="S48" i="122"/>
  <c r="R48" i="122"/>
  <c r="O48" i="122"/>
  <c r="N48" i="122"/>
  <c r="L48" i="122"/>
  <c r="H48" i="122"/>
  <c r="C48" i="122"/>
  <c r="CE47" i="122"/>
  <c r="CD47" i="122"/>
  <c r="CC47" i="122"/>
  <c r="CB47" i="122"/>
  <c r="CA47" i="122"/>
  <c r="BZ47" i="122"/>
  <c r="X47" i="122"/>
  <c r="X49" i="122" s="1"/>
  <c r="AB46" i="122" s="1"/>
  <c r="AL46" i="122" s="1"/>
  <c r="AW46" i="122" s="1"/>
  <c r="U47" i="122"/>
  <c r="T47" i="122"/>
  <c r="Q47" i="122"/>
  <c r="Q49" i="122" s="1"/>
  <c r="AA43" i="122" s="1"/>
  <c r="AK43" i="122" s="1"/>
  <c r="AV43" i="122" s="1"/>
  <c r="P47" i="122"/>
  <c r="M47" i="122"/>
  <c r="L47" i="122"/>
  <c r="H47" i="122"/>
  <c r="C47" i="122"/>
  <c r="CE46" i="122"/>
  <c r="CD46" i="122"/>
  <c r="CC46" i="122"/>
  <c r="CB46" i="122"/>
  <c r="CA46" i="122"/>
  <c r="BZ46" i="122"/>
  <c r="AI46" i="122"/>
  <c r="AT46" i="122"/>
  <c r="X46" i="122"/>
  <c r="V46" i="122"/>
  <c r="V49" i="122" s="1"/>
  <c r="AB44" i="122" s="1"/>
  <c r="AL44" i="122" s="1"/>
  <c r="AW44" i="122" s="1"/>
  <c r="T46" i="122"/>
  <c r="T49" i="122" s="1"/>
  <c r="AA46" i="122" s="1"/>
  <c r="R46" i="122"/>
  <c r="P46" i="122"/>
  <c r="P49" i="122" s="1"/>
  <c r="Z46" i="122" s="1"/>
  <c r="N46" i="122"/>
  <c r="L46" i="122"/>
  <c r="H46" i="122"/>
  <c r="C46" i="122"/>
  <c r="CE45" i="122"/>
  <c r="CD45" i="122"/>
  <c r="CC45" i="122"/>
  <c r="CB45" i="122"/>
  <c r="CA45" i="122"/>
  <c r="BZ45" i="122"/>
  <c r="CF45" i="122"/>
  <c r="AI45" i="122"/>
  <c r="AT45" i="122"/>
  <c r="W45" i="122"/>
  <c r="U45" i="122"/>
  <c r="S45" i="122"/>
  <c r="S49" i="122" s="1"/>
  <c r="AA45" i="122" s="1"/>
  <c r="Q45" i="122"/>
  <c r="O45" i="122"/>
  <c r="O49" i="122" s="1"/>
  <c r="Z45" i="122" s="1"/>
  <c r="M45" i="122"/>
  <c r="L45" i="122"/>
  <c r="H45" i="122"/>
  <c r="C45" i="122"/>
  <c r="CE44" i="122"/>
  <c r="CD44" i="122"/>
  <c r="CC44" i="122"/>
  <c r="CB44" i="122"/>
  <c r="CA44" i="122"/>
  <c r="BZ44" i="122"/>
  <c r="CF44" i="122" s="1"/>
  <c r="AI44" i="122"/>
  <c r="AT44" i="122"/>
  <c r="X44" i="122"/>
  <c r="W44" i="122"/>
  <c r="T44" i="122"/>
  <c r="S44" i="122"/>
  <c r="P44" i="122"/>
  <c r="O44" i="122"/>
  <c r="L44" i="122"/>
  <c r="CE43" i="122"/>
  <c r="CD43" i="122"/>
  <c r="CC43" i="122"/>
  <c r="CB43" i="122"/>
  <c r="CA43" i="122"/>
  <c r="BZ43" i="122"/>
  <c r="AI43" i="122"/>
  <c r="AT43" i="122"/>
  <c r="V43" i="122"/>
  <c r="U43" i="122"/>
  <c r="U49" i="122" s="1"/>
  <c r="AB43" i="122" s="1"/>
  <c r="R43" i="122"/>
  <c r="R49" i="122" s="1"/>
  <c r="AA44" i="122" s="1"/>
  <c r="Q43" i="122"/>
  <c r="N43" i="122"/>
  <c r="N49" i="122" s="1"/>
  <c r="Z44" i="122" s="1"/>
  <c r="M43" i="122"/>
  <c r="M49" i="122" s="1"/>
  <c r="Z43" i="122" s="1"/>
  <c r="L43" i="122"/>
  <c r="AQ42" i="122"/>
  <c r="AP42" i="122"/>
  <c r="AO42" i="122"/>
  <c r="AN42" i="122"/>
  <c r="CE37" i="122"/>
  <c r="CD37" i="122"/>
  <c r="CC37" i="122"/>
  <c r="CB37" i="122"/>
  <c r="CA37" i="122"/>
  <c r="BZ37" i="122"/>
  <c r="W37" i="122"/>
  <c r="V37" i="122"/>
  <c r="S37" i="122"/>
  <c r="R37" i="122"/>
  <c r="O37" i="122"/>
  <c r="N37" i="122"/>
  <c r="L37" i="122"/>
  <c r="H37" i="122"/>
  <c r="C37" i="122"/>
  <c r="CE36" i="122"/>
  <c r="CD36" i="122"/>
  <c r="CC36" i="122"/>
  <c r="CB36" i="122"/>
  <c r="CA36" i="122"/>
  <c r="BZ36" i="122"/>
  <c r="X36" i="122"/>
  <c r="U36" i="122"/>
  <c r="T36" i="122"/>
  <c r="Q36" i="122"/>
  <c r="P36" i="122"/>
  <c r="M36" i="122"/>
  <c r="L36" i="122"/>
  <c r="H36" i="122"/>
  <c r="C36" i="122"/>
  <c r="CE35" i="122"/>
  <c r="CD35" i="122"/>
  <c r="CC35" i="122"/>
  <c r="CB35" i="122"/>
  <c r="CA35" i="122"/>
  <c r="BZ35" i="122"/>
  <c r="AI35" i="122"/>
  <c r="AT35" i="122"/>
  <c r="X35" i="122"/>
  <c r="V35" i="122"/>
  <c r="T35" i="122"/>
  <c r="R35" i="122"/>
  <c r="P35" i="122"/>
  <c r="N35" i="122"/>
  <c r="L35" i="122"/>
  <c r="H35" i="122"/>
  <c r="C35" i="122"/>
  <c r="CE34" i="122"/>
  <c r="CD34" i="122"/>
  <c r="CC34" i="122"/>
  <c r="CB34" i="122"/>
  <c r="CA34" i="122"/>
  <c r="BZ34" i="122"/>
  <c r="AI34" i="122"/>
  <c r="AT34" i="122"/>
  <c r="W34" i="122"/>
  <c r="U34" i="122"/>
  <c r="S34" i="122"/>
  <c r="Q34" i="122"/>
  <c r="O34" i="122"/>
  <c r="M34" i="122"/>
  <c r="L34" i="122"/>
  <c r="H34" i="122"/>
  <c r="C34" i="122"/>
  <c r="CE33" i="122"/>
  <c r="CD33" i="122"/>
  <c r="CC33" i="122"/>
  <c r="CB33" i="122"/>
  <c r="CA33" i="122"/>
  <c r="BZ33" i="122"/>
  <c r="AT33" i="122"/>
  <c r="AI33" i="122"/>
  <c r="X33" i="122"/>
  <c r="X38" i="122"/>
  <c r="AB35" i="122"/>
  <c r="AL35" i="122"/>
  <c r="AW35" i="122"/>
  <c r="W33" i="122"/>
  <c r="W38" i="122"/>
  <c r="AB34" i="122"/>
  <c r="AL34" i="122"/>
  <c r="AW34" i="122"/>
  <c r="T33" i="122"/>
  <c r="T38" i="122"/>
  <c r="AA35" i="122"/>
  <c r="S33" i="122"/>
  <c r="S38" i="122"/>
  <c r="AA34" i="122"/>
  <c r="P33" i="122"/>
  <c r="P38" i="122"/>
  <c r="Z35" i="122"/>
  <c r="O33" i="122"/>
  <c r="O38" i="122"/>
  <c r="Z34" i="122"/>
  <c r="L33" i="122"/>
  <c r="CE32" i="122"/>
  <c r="CD32" i="122"/>
  <c r="CC32" i="122"/>
  <c r="CB32" i="122"/>
  <c r="CA32" i="122"/>
  <c r="BZ32" i="122"/>
  <c r="AI32" i="122"/>
  <c r="AT32" i="122"/>
  <c r="V32" i="122"/>
  <c r="V38" i="122"/>
  <c r="AB33" i="122"/>
  <c r="AL33" i="122"/>
  <c r="AW33" i="122"/>
  <c r="U32" i="122"/>
  <c r="U38" i="122"/>
  <c r="AB32" i="122"/>
  <c r="AL32" i="122"/>
  <c r="AW32" i="122"/>
  <c r="R32" i="122"/>
  <c r="R38" i="122"/>
  <c r="AA33" i="122"/>
  <c r="Q32" i="122"/>
  <c r="Q38" i="122"/>
  <c r="AA32" i="122"/>
  <c r="N32" i="122"/>
  <c r="N38" i="122"/>
  <c r="Z33" i="122"/>
  <c r="M32" i="122"/>
  <c r="M38" i="122"/>
  <c r="Z32" i="122"/>
  <c r="L32" i="122"/>
  <c r="AQ31" i="122"/>
  <c r="AP31" i="122"/>
  <c r="AO31" i="122"/>
  <c r="CE26" i="122"/>
  <c r="CD26" i="122"/>
  <c r="CC26" i="122"/>
  <c r="CB26" i="122"/>
  <c r="CA26" i="122"/>
  <c r="BZ26" i="122"/>
  <c r="W26" i="122"/>
  <c r="V26" i="122"/>
  <c r="S26" i="122"/>
  <c r="R26" i="122"/>
  <c r="O26" i="122"/>
  <c r="N26" i="122"/>
  <c r="L26" i="122"/>
  <c r="H26" i="122"/>
  <c r="C26" i="122"/>
  <c r="CE25" i="122"/>
  <c r="CD25" i="122"/>
  <c r="CC25" i="122"/>
  <c r="CB25" i="122"/>
  <c r="CA25" i="122"/>
  <c r="BZ25" i="122"/>
  <c r="X25" i="122"/>
  <c r="U25" i="122"/>
  <c r="T25" i="122"/>
  <c r="Q25" i="122"/>
  <c r="P25" i="122"/>
  <c r="M25" i="122"/>
  <c r="L25" i="122"/>
  <c r="H25" i="122"/>
  <c r="C25" i="122"/>
  <c r="CE24" i="122"/>
  <c r="CD24" i="122"/>
  <c r="CC24" i="122"/>
  <c r="CB24" i="122"/>
  <c r="CA24" i="122"/>
  <c r="BZ24" i="122"/>
  <c r="AI24" i="122"/>
  <c r="AT24" i="122"/>
  <c r="X24" i="122"/>
  <c r="V24" i="122"/>
  <c r="T24" i="122"/>
  <c r="R24" i="122"/>
  <c r="P24" i="122"/>
  <c r="N24" i="122"/>
  <c r="L24" i="122"/>
  <c r="H24" i="122"/>
  <c r="C24" i="122"/>
  <c r="CE23" i="122"/>
  <c r="CD23" i="122"/>
  <c r="CC23" i="122"/>
  <c r="CB23" i="122"/>
  <c r="CA23" i="122"/>
  <c r="BZ23" i="122"/>
  <c r="AI23" i="122"/>
  <c r="AT23" i="122"/>
  <c r="W23" i="122"/>
  <c r="U23" i="122"/>
  <c r="S23" i="122"/>
  <c r="Q23" i="122"/>
  <c r="O23" i="122"/>
  <c r="M23" i="122"/>
  <c r="L23" i="122"/>
  <c r="H23" i="122"/>
  <c r="C23" i="122"/>
  <c r="CE22" i="122"/>
  <c r="CD22" i="122"/>
  <c r="CC22" i="122"/>
  <c r="CB22" i="122"/>
  <c r="CA22" i="122"/>
  <c r="BZ22" i="122"/>
  <c r="AT22" i="122"/>
  <c r="AI22" i="122"/>
  <c r="X22" i="122"/>
  <c r="X27" i="122"/>
  <c r="AB24" i="122"/>
  <c r="AL24" i="122"/>
  <c r="AW24" i="122"/>
  <c r="W22" i="122"/>
  <c r="W27" i="122"/>
  <c r="AB23" i="122"/>
  <c r="AL23" i="122"/>
  <c r="AW23" i="122"/>
  <c r="T22" i="122"/>
  <c r="T27" i="122"/>
  <c r="AA24" i="122"/>
  <c r="S22" i="122"/>
  <c r="S27" i="122"/>
  <c r="AA23" i="122"/>
  <c r="P22" i="122"/>
  <c r="P27" i="122"/>
  <c r="Z24" i="122"/>
  <c r="O22" i="122"/>
  <c r="O27" i="122"/>
  <c r="Z23" i="122"/>
  <c r="L22" i="122"/>
  <c r="CE21" i="122"/>
  <c r="CD21" i="122"/>
  <c r="CC21" i="122"/>
  <c r="CB21" i="122"/>
  <c r="CA21" i="122"/>
  <c r="BZ21" i="122"/>
  <c r="AI21" i="122"/>
  <c r="AT21" i="122"/>
  <c r="V21" i="122"/>
  <c r="V27" i="122"/>
  <c r="AB22" i="122"/>
  <c r="AL22" i="122"/>
  <c r="AW22" i="122"/>
  <c r="U21" i="122"/>
  <c r="U27" i="122"/>
  <c r="AB21" i="122"/>
  <c r="AL21" i="122"/>
  <c r="AW21" i="122"/>
  <c r="R21" i="122"/>
  <c r="R27" i="122"/>
  <c r="AA22" i="122"/>
  <c r="Q21" i="122"/>
  <c r="Q27" i="122"/>
  <c r="AA21" i="122"/>
  <c r="N21" i="122"/>
  <c r="N27" i="122"/>
  <c r="Z22" i="122"/>
  <c r="M21" i="122"/>
  <c r="M27" i="122"/>
  <c r="Z21" i="122"/>
  <c r="L21" i="122"/>
  <c r="AQ20" i="122"/>
  <c r="AP20" i="122"/>
  <c r="AO20" i="122"/>
  <c r="AN20" i="122"/>
  <c r="CE15" i="122"/>
  <c r="CD15" i="122"/>
  <c r="CC15" i="122"/>
  <c r="CB15" i="122"/>
  <c r="CA15" i="122"/>
  <c r="BZ15" i="122"/>
  <c r="W15" i="122"/>
  <c r="V15" i="122"/>
  <c r="S15" i="122"/>
  <c r="R15" i="122"/>
  <c r="O15" i="122"/>
  <c r="N15" i="122"/>
  <c r="L15" i="122"/>
  <c r="H15" i="122"/>
  <c r="C15" i="122"/>
  <c r="CE14" i="122"/>
  <c r="CD14" i="122"/>
  <c r="CC14" i="122"/>
  <c r="CB14" i="122"/>
  <c r="CA14" i="122"/>
  <c r="BZ14" i="122"/>
  <c r="X14" i="122"/>
  <c r="U14" i="122"/>
  <c r="T14" i="122"/>
  <c r="Q14" i="122"/>
  <c r="P14" i="122"/>
  <c r="M14" i="122"/>
  <c r="L14" i="122"/>
  <c r="H14" i="122"/>
  <c r="C14" i="122"/>
  <c r="CE13" i="122"/>
  <c r="CD13" i="122"/>
  <c r="CC13" i="122"/>
  <c r="CB13" i="122"/>
  <c r="CA13" i="122"/>
  <c r="BZ13" i="122"/>
  <c r="AI13" i="122"/>
  <c r="AT13" i="122"/>
  <c r="X13" i="122"/>
  <c r="V13" i="122"/>
  <c r="T13" i="122"/>
  <c r="R13" i="122"/>
  <c r="P13" i="122"/>
  <c r="N13" i="122"/>
  <c r="L13" i="122"/>
  <c r="H13" i="122"/>
  <c r="C13" i="122"/>
  <c r="CE12" i="122"/>
  <c r="CD12" i="122"/>
  <c r="CC12" i="122"/>
  <c r="CB12" i="122"/>
  <c r="CA12" i="122"/>
  <c r="BZ12" i="122"/>
  <c r="CF12" i="122"/>
  <c r="AI12" i="122"/>
  <c r="AT12" i="122"/>
  <c r="W12" i="122"/>
  <c r="U12" i="122"/>
  <c r="S12" i="122"/>
  <c r="Q12" i="122"/>
  <c r="O12" i="122"/>
  <c r="M12" i="122"/>
  <c r="L12" i="122"/>
  <c r="H12" i="122"/>
  <c r="C12" i="122"/>
  <c r="CE11" i="122"/>
  <c r="CD11" i="122"/>
  <c r="CC11" i="122"/>
  <c r="CB11" i="122"/>
  <c r="CA11" i="122"/>
  <c r="BZ11" i="122"/>
  <c r="AI11" i="122"/>
  <c r="AT11" i="122"/>
  <c r="X11" i="122"/>
  <c r="X16" i="122"/>
  <c r="AB13" i="122"/>
  <c r="AL13" i="122"/>
  <c r="AW13" i="122"/>
  <c r="W11" i="122"/>
  <c r="W16" i="122"/>
  <c r="AB12" i="122"/>
  <c r="AL12" i="122"/>
  <c r="AW12" i="122"/>
  <c r="T11" i="122"/>
  <c r="T16" i="122"/>
  <c r="AA13" i="122"/>
  <c r="S11" i="122"/>
  <c r="S16" i="122"/>
  <c r="AA12" i="122"/>
  <c r="P11" i="122"/>
  <c r="P16" i="122"/>
  <c r="Z13" i="122"/>
  <c r="O11" i="122"/>
  <c r="O16" i="122"/>
  <c r="Z12" i="122"/>
  <c r="L11" i="122"/>
  <c r="CE10" i="122"/>
  <c r="CD10" i="122"/>
  <c r="CC10" i="122"/>
  <c r="CB10" i="122"/>
  <c r="CA10" i="122"/>
  <c r="BZ10" i="122"/>
  <c r="AI10" i="122"/>
  <c r="AT10" i="122"/>
  <c r="V10" i="122"/>
  <c r="V16" i="122"/>
  <c r="AB11" i="122"/>
  <c r="AL11" i="122"/>
  <c r="AW11" i="122"/>
  <c r="U10" i="122"/>
  <c r="U16" i="122"/>
  <c r="AB10" i="122"/>
  <c r="AL10" i="122"/>
  <c r="AW10" i="122"/>
  <c r="R10" i="122"/>
  <c r="R16" i="122"/>
  <c r="AA11" i="122"/>
  <c r="Q10" i="122"/>
  <c r="Q16" i="122"/>
  <c r="AA10" i="122"/>
  <c r="N10" i="122"/>
  <c r="N16" i="122"/>
  <c r="Z11" i="122"/>
  <c r="M10" i="122"/>
  <c r="M16" i="122"/>
  <c r="Z10" i="122"/>
  <c r="L10" i="122"/>
  <c r="AQ9" i="122"/>
  <c r="AP9" i="122"/>
  <c r="AO9" i="122"/>
  <c r="AN9" i="122"/>
  <c r="BK6" i="122"/>
  <c r="C6" i="122"/>
  <c r="CE48" i="121"/>
  <c r="CD48" i="121"/>
  <c r="CC48" i="121"/>
  <c r="CB48" i="121"/>
  <c r="CA48" i="121"/>
  <c r="BZ48" i="121"/>
  <c r="W48" i="121"/>
  <c r="V48" i="121"/>
  <c r="S48" i="121"/>
  <c r="R48" i="121"/>
  <c r="O48" i="121"/>
  <c r="N48" i="121"/>
  <c r="L48" i="121"/>
  <c r="H48" i="121"/>
  <c r="C48" i="121"/>
  <c r="CE47" i="121"/>
  <c r="CD47" i="121"/>
  <c r="CC47" i="121"/>
  <c r="CB47" i="121"/>
  <c r="CA47" i="121"/>
  <c r="BZ47" i="121"/>
  <c r="CF47" i="121" s="1"/>
  <c r="X47" i="121"/>
  <c r="U47" i="121"/>
  <c r="T47" i="121"/>
  <c r="Q47" i="121"/>
  <c r="P47" i="121"/>
  <c r="M47" i="121"/>
  <c r="L47" i="121"/>
  <c r="H47" i="121"/>
  <c r="C47" i="121"/>
  <c r="CE46" i="121"/>
  <c r="CD46" i="121"/>
  <c r="CC46" i="121"/>
  <c r="CB46" i="121"/>
  <c r="CA46" i="121"/>
  <c r="BZ46" i="121"/>
  <c r="AI46" i="121"/>
  <c r="AT46" i="121"/>
  <c r="X46" i="121"/>
  <c r="V46" i="121"/>
  <c r="T46" i="121"/>
  <c r="R46" i="121"/>
  <c r="P46" i="121"/>
  <c r="N46" i="121"/>
  <c r="L46" i="121"/>
  <c r="H46" i="121"/>
  <c r="C46" i="121"/>
  <c r="CE45" i="121"/>
  <c r="CD45" i="121"/>
  <c r="CC45" i="121"/>
  <c r="CB45" i="121"/>
  <c r="CA45" i="121"/>
  <c r="BZ45" i="121"/>
  <c r="AI45" i="121"/>
  <c r="AT45" i="121"/>
  <c r="W45" i="121"/>
  <c r="U45" i="121"/>
  <c r="S45" i="121"/>
  <c r="Q45" i="121"/>
  <c r="O45" i="121"/>
  <c r="M45" i="121"/>
  <c r="L45" i="121"/>
  <c r="H45" i="121"/>
  <c r="C45" i="121"/>
  <c r="CE44" i="121"/>
  <c r="CD44" i="121"/>
  <c r="CC44" i="121"/>
  <c r="CB44" i="121"/>
  <c r="CA44" i="121"/>
  <c r="BZ44" i="121"/>
  <c r="AI44" i="121"/>
  <c r="AT44" i="121"/>
  <c r="X44" i="121"/>
  <c r="X49" i="121" s="1"/>
  <c r="AB46" i="121" s="1"/>
  <c r="W44" i="121"/>
  <c r="W49" i="121" s="1"/>
  <c r="AB45" i="121" s="1"/>
  <c r="AL45" i="121" s="1"/>
  <c r="AW45" i="121" s="1"/>
  <c r="T44" i="121"/>
  <c r="T49" i="121" s="1"/>
  <c r="AA46" i="121" s="1"/>
  <c r="AK46" i="121" s="1"/>
  <c r="AV46" i="121" s="1"/>
  <c r="S44" i="121"/>
  <c r="S49" i="121" s="1"/>
  <c r="AA45" i="121" s="1"/>
  <c r="P44" i="121"/>
  <c r="P49" i="121" s="1"/>
  <c r="Z46" i="121" s="1"/>
  <c r="O44" i="121"/>
  <c r="O49" i="121" s="1"/>
  <c r="Z45" i="121" s="1"/>
  <c r="L44" i="121"/>
  <c r="CE43" i="121"/>
  <c r="CD43" i="121"/>
  <c r="CC43" i="121"/>
  <c r="CB43" i="121"/>
  <c r="CA43" i="121"/>
  <c r="BZ43" i="121"/>
  <c r="AI43" i="121"/>
  <c r="AT43" i="121"/>
  <c r="V43" i="121"/>
  <c r="V49" i="121" s="1"/>
  <c r="AB44" i="121" s="1"/>
  <c r="U43" i="121"/>
  <c r="U49" i="121" s="1"/>
  <c r="AB43" i="121" s="1"/>
  <c r="AL43" i="121" s="1"/>
  <c r="AW43" i="121" s="1"/>
  <c r="R43" i="121"/>
  <c r="R49" i="121" s="1"/>
  <c r="AA44" i="121" s="1"/>
  <c r="AK44" i="121" s="1"/>
  <c r="AV44" i="121" s="1"/>
  <c r="Q43" i="121"/>
  <c r="Q49" i="121" s="1"/>
  <c r="AA43" i="121" s="1"/>
  <c r="N43" i="121"/>
  <c r="N49" i="121" s="1"/>
  <c r="Z44" i="121" s="1"/>
  <c r="M43" i="121"/>
  <c r="M49" i="121" s="1"/>
  <c r="Z43" i="121" s="1"/>
  <c r="L43" i="121"/>
  <c r="AQ42" i="121"/>
  <c r="AP42" i="121"/>
  <c r="AO42" i="121"/>
  <c r="AN42" i="121"/>
  <c r="CE37" i="121"/>
  <c r="CD37" i="121"/>
  <c r="CC37" i="121"/>
  <c r="CB37" i="121"/>
  <c r="CA37" i="121"/>
  <c r="BZ37" i="121"/>
  <c r="W37" i="121"/>
  <c r="V37" i="121"/>
  <c r="S37" i="121"/>
  <c r="R37" i="121"/>
  <c r="O37" i="121"/>
  <c r="N37" i="121"/>
  <c r="L37" i="121"/>
  <c r="H37" i="121"/>
  <c r="C37" i="121"/>
  <c r="CE36" i="121"/>
  <c r="CD36" i="121"/>
  <c r="CC36" i="121"/>
  <c r="CB36" i="121"/>
  <c r="CA36" i="121"/>
  <c r="BZ36" i="121"/>
  <c r="CF36" i="121" s="1"/>
  <c r="X36" i="121"/>
  <c r="U36" i="121"/>
  <c r="T36" i="121"/>
  <c r="Q36" i="121"/>
  <c r="P36" i="121"/>
  <c r="M36" i="121"/>
  <c r="L36" i="121"/>
  <c r="H36" i="121"/>
  <c r="C36" i="121"/>
  <c r="CE35" i="121"/>
  <c r="CD35" i="121"/>
  <c r="CC35" i="121"/>
  <c r="CB35" i="121"/>
  <c r="CA35" i="121"/>
  <c r="BZ35" i="121"/>
  <c r="AI35" i="121"/>
  <c r="AT35" i="121"/>
  <c r="X35" i="121"/>
  <c r="V35" i="121"/>
  <c r="T35" i="121"/>
  <c r="R35" i="121"/>
  <c r="P35" i="121"/>
  <c r="N35" i="121"/>
  <c r="L35" i="121"/>
  <c r="H35" i="121"/>
  <c r="C35" i="121"/>
  <c r="CE34" i="121"/>
  <c r="CD34" i="121"/>
  <c r="CC34" i="121"/>
  <c r="CB34" i="121"/>
  <c r="CA34" i="121"/>
  <c r="BZ34" i="121"/>
  <c r="AI34" i="121"/>
  <c r="AT34" i="121"/>
  <c r="W34" i="121"/>
  <c r="U34" i="121"/>
  <c r="S34" i="121"/>
  <c r="Q34" i="121"/>
  <c r="O34" i="121"/>
  <c r="M34" i="121"/>
  <c r="L34" i="121"/>
  <c r="H34" i="121"/>
  <c r="C34" i="121"/>
  <c r="CE33" i="121"/>
  <c r="CD33" i="121"/>
  <c r="CC33" i="121"/>
  <c r="CB33" i="121"/>
  <c r="CA33" i="121"/>
  <c r="BZ33" i="121"/>
  <c r="AT33" i="121"/>
  <c r="AI33" i="121"/>
  <c r="X33" i="121"/>
  <c r="X38" i="121"/>
  <c r="AB35" i="121"/>
  <c r="AL35" i="121"/>
  <c r="AW35" i="121"/>
  <c r="W33" i="121"/>
  <c r="W38" i="121"/>
  <c r="AB34" i="121"/>
  <c r="AL34" i="121"/>
  <c r="AW34" i="121"/>
  <c r="T33" i="121"/>
  <c r="T38" i="121"/>
  <c r="AA35" i="121"/>
  <c r="S33" i="121"/>
  <c r="S38" i="121"/>
  <c r="AA34" i="121"/>
  <c r="P33" i="121"/>
  <c r="P38" i="121"/>
  <c r="Z35" i="121"/>
  <c r="O33" i="121"/>
  <c r="O38" i="121"/>
  <c r="Z34" i="121"/>
  <c r="L33" i="121"/>
  <c r="CE32" i="121"/>
  <c r="CD32" i="121"/>
  <c r="CC32" i="121"/>
  <c r="CB32" i="121"/>
  <c r="CA32" i="121"/>
  <c r="BZ32" i="121"/>
  <c r="AT32" i="121"/>
  <c r="AI32" i="121"/>
  <c r="V32" i="121"/>
  <c r="V38" i="121"/>
  <c r="AB33" i="121"/>
  <c r="AL33" i="121"/>
  <c r="AW33" i="121"/>
  <c r="U32" i="121"/>
  <c r="U38" i="121"/>
  <c r="AB32" i="121"/>
  <c r="AL32" i="121"/>
  <c r="AW32" i="121"/>
  <c r="R32" i="121"/>
  <c r="R38" i="121"/>
  <c r="AA33" i="121"/>
  <c r="Q32" i="121"/>
  <c r="Q38" i="121"/>
  <c r="AA32" i="121" s="1"/>
  <c r="N32" i="121"/>
  <c r="N38" i="121"/>
  <c r="Z33" i="121"/>
  <c r="M32" i="121"/>
  <c r="M38" i="121"/>
  <c r="Z32" i="121"/>
  <c r="L32" i="121"/>
  <c r="AQ31" i="121"/>
  <c r="AP31" i="121"/>
  <c r="AO31" i="121"/>
  <c r="AN31" i="121"/>
  <c r="CE26" i="121"/>
  <c r="CD26" i="121"/>
  <c r="CC26" i="121"/>
  <c r="CB26" i="121"/>
  <c r="CA26" i="121"/>
  <c r="BZ26" i="121"/>
  <c r="CF26" i="121" s="1"/>
  <c r="W26" i="121"/>
  <c r="V26" i="121"/>
  <c r="S26" i="121"/>
  <c r="R26" i="121"/>
  <c r="O26" i="121"/>
  <c r="N26" i="121"/>
  <c r="L26" i="121"/>
  <c r="H26" i="121"/>
  <c r="C26" i="121"/>
  <c r="CE25" i="121"/>
  <c r="CD25" i="121"/>
  <c r="CC25" i="121"/>
  <c r="CB25" i="121"/>
  <c r="CA25" i="121"/>
  <c r="BZ25" i="121"/>
  <c r="X25" i="121"/>
  <c r="U25" i="121"/>
  <c r="T25" i="121"/>
  <c r="Q25" i="121"/>
  <c r="P25" i="121"/>
  <c r="M25" i="121"/>
  <c r="L25" i="121"/>
  <c r="H25" i="121"/>
  <c r="C25" i="121"/>
  <c r="CE24" i="121"/>
  <c r="CD24" i="121"/>
  <c r="CC24" i="121"/>
  <c r="CB24" i="121"/>
  <c r="CA24" i="121"/>
  <c r="BZ24" i="121"/>
  <c r="AI24" i="121"/>
  <c r="AT24" i="121"/>
  <c r="X24" i="121"/>
  <c r="V24" i="121"/>
  <c r="T24" i="121"/>
  <c r="R24" i="121"/>
  <c r="P24" i="121"/>
  <c r="N24" i="121"/>
  <c r="L24" i="121"/>
  <c r="H24" i="121"/>
  <c r="C24" i="121"/>
  <c r="CE23" i="121"/>
  <c r="CD23" i="121"/>
  <c r="CC23" i="121"/>
  <c r="CB23" i="121"/>
  <c r="CA23" i="121"/>
  <c r="BZ23" i="121"/>
  <c r="AT23" i="121"/>
  <c r="AI23" i="121"/>
  <c r="W23" i="121"/>
  <c r="U23" i="121"/>
  <c r="S23" i="121"/>
  <c r="Q23" i="121"/>
  <c r="O23" i="121"/>
  <c r="M23" i="121"/>
  <c r="L23" i="121"/>
  <c r="H23" i="121"/>
  <c r="C23" i="121"/>
  <c r="CE22" i="121"/>
  <c r="CD22" i="121"/>
  <c r="CC22" i="121"/>
  <c r="CB22" i="121"/>
  <c r="CA22" i="121"/>
  <c r="BZ22" i="121"/>
  <c r="AI22" i="121"/>
  <c r="AT22" i="121"/>
  <c r="X22" i="121"/>
  <c r="X27" i="121"/>
  <c r="AB24" i="121"/>
  <c r="AL24" i="121"/>
  <c r="AW24" i="121"/>
  <c r="W22" i="121"/>
  <c r="W27" i="121"/>
  <c r="AB23" i="121"/>
  <c r="AL23" i="121"/>
  <c r="AW23" i="121"/>
  <c r="T22" i="121"/>
  <c r="T27" i="121"/>
  <c r="AA24" i="121"/>
  <c r="S22" i="121"/>
  <c r="S27" i="121"/>
  <c r="AA23" i="121"/>
  <c r="P22" i="121"/>
  <c r="P27" i="121"/>
  <c r="Z24" i="121"/>
  <c r="O22" i="121"/>
  <c r="O27" i="121"/>
  <c r="Z23" i="121"/>
  <c r="L22" i="121"/>
  <c r="CE21" i="121"/>
  <c r="CD21" i="121"/>
  <c r="CC21" i="121"/>
  <c r="CB21" i="121"/>
  <c r="CA21" i="121"/>
  <c r="BZ21" i="121"/>
  <c r="CF21" i="121"/>
  <c r="AT21" i="121"/>
  <c r="AI21" i="121"/>
  <c r="V21" i="121"/>
  <c r="V27" i="121"/>
  <c r="AB22" i="121"/>
  <c r="AL22" i="121"/>
  <c r="AW22" i="121"/>
  <c r="U21" i="121"/>
  <c r="U27" i="121"/>
  <c r="AB21" i="121"/>
  <c r="AL21" i="121"/>
  <c r="AW21" i="121"/>
  <c r="R21" i="121"/>
  <c r="R27" i="121"/>
  <c r="AA22" i="121"/>
  <c r="Q21" i="121"/>
  <c r="Q27" i="121"/>
  <c r="AA21" i="121" s="1"/>
  <c r="N21" i="121"/>
  <c r="N27" i="121"/>
  <c r="Z22" i="121"/>
  <c r="M21" i="121"/>
  <c r="M27" i="121"/>
  <c r="Z21" i="121"/>
  <c r="L21" i="121"/>
  <c r="AQ20" i="121"/>
  <c r="AP20" i="121"/>
  <c r="AO20" i="121"/>
  <c r="AN20" i="121"/>
  <c r="CE15" i="121"/>
  <c r="CD15" i="121"/>
  <c r="CC15" i="121"/>
  <c r="CB15" i="121"/>
  <c r="CA15" i="121"/>
  <c r="BZ15" i="121"/>
  <c r="W15" i="121"/>
  <c r="V15" i="121"/>
  <c r="S15" i="121"/>
  <c r="R15" i="121"/>
  <c r="O15" i="121"/>
  <c r="N15" i="121"/>
  <c r="L15" i="121"/>
  <c r="H15" i="121"/>
  <c r="C15" i="121"/>
  <c r="CE14" i="121"/>
  <c r="CD14" i="121"/>
  <c r="CC14" i="121"/>
  <c r="CB14" i="121"/>
  <c r="CA14" i="121"/>
  <c r="BZ14" i="121"/>
  <c r="X14" i="121"/>
  <c r="U14" i="121"/>
  <c r="T14" i="121"/>
  <c r="Q14" i="121"/>
  <c r="P14" i="121"/>
  <c r="M14" i="121"/>
  <c r="L14" i="121"/>
  <c r="H14" i="121"/>
  <c r="C14" i="121"/>
  <c r="CE13" i="121"/>
  <c r="CD13" i="121"/>
  <c r="CC13" i="121"/>
  <c r="CB13" i="121"/>
  <c r="CA13" i="121"/>
  <c r="BZ13" i="121"/>
  <c r="AI13" i="121"/>
  <c r="AT13" i="121"/>
  <c r="X13" i="121"/>
  <c r="V13" i="121"/>
  <c r="T13" i="121"/>
  <c r="R13" i="121"/>
  <c r="P13" i="121"/>
  <c r="N13" i="121"/>
  <c r="L13" i="121"/>
  <c r="H13" i="121"/>
  <c r="C13" i="121"/>
  <c r="CE12" i="121"/>
  <c r="CD12" i="121"/>
  <c r="CC12" i="121"/>
  <c r="CB12" i="121"/>
  <c r="CA12" i="121"/>
  <c r="BZ12" i="121"/>
  <c r="AI12" i="121"/>
  <c r="AT12" i="121"/>
  <c r="W12" i="121"/>
  <c r="U12" i="121"/>
  <c r="S12" i="121"/>
  <c r="Q12" i="121"/>
  <c r="O12" i="121"/>
  <c r="M12" i="121"/>
  <c r="L12" i="121"/>
  <c r="H12" i="121"/>
  <c r="C12" i="121"/>
  <c r="CE11" i="121"/>
  <c r="CD11" i="121"/>
  <c r="CC11" i="121"/>
  <c r="CB11" i="121"/>
  <c r="CA11" i="121"/>
  <c r="BZ11" i="121"/>
  <c r="AT11" i="121"/>
  <c r="AI11" i="121"/>
  <c r="X11" i="121"/>
  <c r="X16" i="121"/>
  <c r="AB13" i="121"/>
  <c r="AL13" i="121"/>
  <c r="AW13" i="121"/>
  <c r="W11" i="121"/>
  <c r="W16" i="121"/>
  <c r="AB12" i="121"/>
  <c r="AL12" i="121"/>
  <c r="AW12" i="121"/>
  <c r="T11" i="121"/>
  <c r="T16" i="121"/>
  <c r="AA13" i="121"/>
  <c r="S11" i="121"/>
  <c r="S16" i="121"/>
  <c r="AA12" i="121"/>
  <c r="P11" i="121"/>
  <c r="P16" i="121"/>
  <c r="Z13" i="121"/>
  <c r="O11" i="121"/>
  <c r="O16" i="121"/>
  <c r="Z12" i="121"/>
  <c r="L11" i="121"/>
  <c r="CE10" i="121"/>
  <c r="CD10" i="121"/>
  <c r="CC10" i="121"/>
  <c r="CB10" i="121"/>
  <c r="CA10" i="121"/>
  <c r="BZ10" i="121"/>
  <c r="AT10" i="121"/>
  <c r="AI10" i="121"/>
  <c r="V10" i="121"/>
  <c r="V16" i="121"/>
  <c r="AB11" i="121"/>
  <c r="AL11" i="121"/>
  <c r="AW11" i="121"/>
  <c r="U10" i="121"/>
  <c r="U16" i="121"/>
  <c r="AB10" i="121"/>
  <c r="AL10" i="121"/>
  <c r="AW10" i="121"/>
  <c r="R10" i="121"/>
  <c r="R16" i="121"/>
  <c r="AA11" i="121"/>
  <c r="Q10" i="121"/>
  <c r="Q16" i="121"/>
  <c r="AA10" i="121"/>
  <c r="N10" i="121"/>
  <c r="N16" i="121"/>
  <c r="Z11" i="121"/>
  <c r="M10" i="121"/>
  <c r="M16" i="121"/>
  <c r="Z10" i="121"/>
  <c r="L10" i="121"/>
  <c r="AQ9" i="121"/>
  <c r="AP9" i="121"/>
  <c r="AO9" i="121"/>
  <c r="AN9" i="121"/>
  <c r="BK6" i="121"/>
  <c r="C6" i="121"/>
  <c r="CE48" i="120"/>
  <c r="CD48" i="120"/>
  <c r="CC48" i="120"/>
  <c r="CB48" i="120"/>
  <c r="CA48" i="120"/>
  <c r="BZ48" i="120"/>
  <c r="W48" i="120"/>
  <c r="V48" i="120"/>
  <c r="S48" i="120"/>
  <c r="R48" i="120"/>
  <c r="O48" i="120"/>
  <c r="N48" i="120"/>
  <c r="L48" i="120"/>
  <c r="H48" i="120"/>
  <c r="C48" i="120"/>
  <c r="CE47" i="120"/>
  <c r="CD47" i="120"/>
  <c r="CC47" i="120"/>
  <c r="CB47" i="120"/>
  <c r="CA47" i="120"/>
  <c r="BZ47" i="120"/>
  <c r="CF47" i="120" s="1"/>
  <c r="X47" i="120"/>
  <c r="U47" i="120"/>
  <c r="T47" i="120"/>
  <c r="Q47" i="120"/>
  <c r="P47" i="120"/>
  <c r="M47" i="120"/>
  <c r="L47" i="120"/>
  <c r="H47" i="120"/>
  <c r="C47" i="120"/>
  <c r="CE46" i="120"/>
  <c r="CD46" i="120"/>
  <c r="CC46" i="120"/>
  <c r="CB46" i="120"/>
  <c r="CA46" i="120"/>
  <c r="BZ46" i="120"/>
  <c r="AI46" i="120"/>
  <c r="AT46" i="120"/>
  <c r="X46" i="120"/>
  <c r="V46" i="120"/>
  <c r="T46" i="120"/>
  <c r="T49" i="120" s="1"/>
  <c r="AA46" i="120" s="1"/>
  <c r="R46" i="120"/>
  <c r="P46" i="120"/>
  <c r="N46" i="120"/>
  <c r="L46" i="120"/>
  <c r="H46" i="120"/>
  <c r="C46" i="120"/>
  <c r="CE45" i="120"/>
  <c r="CD45" i="120"/>
  <c r="CC45" i="120"/>
  <c r="CB45" i="120"/>
  <c r="CA45" i="120"/>
  <c r="BZ45" i="120"/>
  <c r="AI45" i="120"/>
  <c r="AT45" i="120"/>
  <c r="W45" i="120"/>
  <c r="W49" i="120" s="1"/>
  <c r="AB45" i="120" s="1"/>
  <c r="AL45" i="120" s="1"/>
  <c r="AW45" i="120" s="1"/>
  <c r="U45" i="120"/>
  <c r="S45" i="120"/>
  <c r="Q45" i="120"/>
  <c r="O45" i="120"/>
  <c r="M45" i="120"/>
  <c r="L45" i="120"/>
  <c r="H45" i="120"/>
  <c r="C45" i="120"/>
  <c r="CE44" i="120"/>
  <c r="CD44" i="120"/>
  <c r="CC44" i="120"/>
  <c r="CB44" i="120"/>
  <c r="CA44" i="120"/>
  <c r="BZ44" i="120"/>
  <c r="AI44" i="120"/>
  <c r="AT44" i="120"/>
  <c r="X44" i="120"/>
  <c r="X49" i="120" s="1"/>
  <c r="AB46" i="120" s="1"/>
  <c r="AL46" i="120" s="1"/>
  <c r="AW46" i="120" s="1"/>
  <c r="W44" i="120"/>
  <c r="T44" i="120"/>
  <c r="S44" i="120"/>
  <c r="P44" i="120"/>
  <c r="O44" i="120"/>
  <c r="L44" i="120"/>
  <c r="CE43" i="120"/>
  <c r="CD43" i="120"/>
  <c r="CC43" i="120"/>
  <c r="CB43" i="120"/>
  <c r="CA43" i="120"/>
  <c r="BZ43" i="120"/>
  <c r="AI43" i="120"/>
  <c r="AT43" i="120"/>
  <c r="V43" i="120"/>
  <c r="U43" i="120"/>
  <c r="U49" i="120" s="1"/>
  <c r="AB43" i="120" s="1"/>
  <c r="R43" i="120"/>
  <c r="R49" i="120" s="1"/>
  <c r="AA44" i="120" s="1"/>
  <c r="Q43" i="120"/>
  <c r="N43" i="120"/>
  <c r="M43" i="120"/>
  <c r="L43" i="120"/>
  <c r="AQ42" i="120"/>
  <c r="AP42" i="120"/>
  <c r="AO42" i="120"/>
  <c r="AN42" i="120"/>
  <c r="CE37" i="120"/>
  <c r="CD37" i="120"/>
  <c r="CC37" i="120"/>
  <c r="CB37" i="120"/>
  <c r="CA37" i="120"/>
  <c r="BZ37" i="120"/>
  <c r="W37" i="120"/>
  <c r="V37" i="120"/>
  <c r="S37" i="120"/>
  <c r="R37" i="120"/>
  <c r="O37" i="120"/>
  <c r="N37" i="120"/>
  <c r="L37" i="120"/>
  <c r="H37" i="120"/>
  <c r="C37" i="120"/>
  <c r="CE36" i="120"/>
  <c r="CD36" i="120"/>
  <c r="CC36" i="120"/>
  <c r="CB36" i="120"/>
  <c r="CA36" i="120"/>
  <c r="BZ36" i="120"/>
  <c r="X36" i="120"/>
  <c r="U36" i="120"/>
  <c r="T36" i="120"/>
  <c r="Q36" i="120"/>
  <c r="P36" i="120"/>
  <c r="M36" i="120"/>
  <c r="L36" i="120"/>
  <c r="H36" i="120"/>
  <c r="C36" i="120"/>
  <c r="CE35" i="120"/>
  <c r="CD35" i="120"/>
  <c r="CC35" i="120"/>
  <c r="CB35" i="120"/>
  <c r="CA35" i="120"/>
  <c r="BZ35" i="120"/>
  <c r="AT35" i="120"/>
  <c r="AI35" i="120"/>
  <c r="X35" i="120"/>
  <c r="V35" i="120"/>
  <c r="T35" i="120"/>
  <c r="R35" i="120"/>
  <c r="P35" i="120"/>
  <c r="N35" i="120"/>
  <c r="L35" i="120"/>
  <c r="H35" i="120"/>
  <c r="C35" i="120"/>
  <c r="CE34" i="120"/>
  <c r="CD34" i="120"/>
  <c r="CC34" i="120"/>
  <c r="CB34" i="120"/>
  <c r="CA34" i="120"/>
  <c r="BZ34" i="120"/>
  <c r="AI34" i="120"/>
  <c r="AT34" i="120"/>
  <c r="W34" i="120"/>
  <c r="U34" i="120"/>
  <c r="S34" i="120"/>
  <c r="Q34" i="120"/>
  <c r="O34" i="120"/>
  <c r="M34" i="120"/>
  <c r="L34" i="120"/>
  <c r="H34" i="120"/>
  <c r="C34" i="120"/>
  <c r="CE33" i="120"/>
  <c r="CD33" i="120"/>
  <c r="CC33" i="120"/>
  <c r="CB33" i="120"/>
  <c r="CA33" i="120"/>
  <c r="BZ33" i="120"/>
  <c r="AT33" i="120"/>
  <c r="AI33" i="120"/>
  <c r="X33" i="120"/>
  <c r="X38" i="120"/>
  <c r="AB35" i="120"/>
  <c r="AL35" i="120"/>
  <c r="AW35" i="120"/>
  <c r="W33" i="120"/>
  <c r="T33" i="120"/>
  <c r="T38" i="120"/>
  <c r="AA35" i="120"/>
  <c r="S33" i="120"/>
  <c r="S38" i="120"/>
  <c r="AA34" i="120"/>
  <c r="P33" i="120"/>
  <c r="P38" i="120"/>
  <c r="Z35" i="120"/>
  <c r="O33" i="120"/>
  <c r="O38" i="120"/>
  <c r="Z34" i="120"/>
  <c r="L33" i="120"/>
  <c r="CE32" i="120"/>
  <c r="CD32" i="120"/>
  <c r="CC32" i="120"/>
  <c r="CB32" i="120"/>
  <c r="CA32" i="120"/>
  <c r="BZ32" i="120"/>
  <c r="AT32" i="120"/>
  <c r="AI32" i="120"/>
  <c r="V32" i="120"/>
  <c r="V38" i="120"/>
  <c r="AB33" i="120"/>
  <c r="AL33" i="120"/>
  <c r="AW33" i="120"/>
  <c r="U32" i="120"/>
  <c r="U38" i="120"/>
  <c r="AB32" i="120"/>
  <c r="AL32" i="120"/>
  <c r="AW32" i="120"/>
  <c r="R32" i="120"/>
  <c r="R38" i="120"/>
  <c r="AA33" i="120"/>
  <c r="Q32" i="120"/>
  <c r="Q38" i="120"/>
  <c r="AA32" i="120"/>
  <c r="AK32" i="120"/>
  <c r="AV32" i="120"/>
  <c r="N32" i="120"/>
  <c r="N38" i="120"/>
  <c r="Z33" i="120"/>
  <c r="M32" i="120"/>
  <c r="M38" i="120"/>
  <c r="Z32" i="120"/>
  <c r="L32" i="120"/>
  <c r="AQ31" i="120"/>
  <c r="AP31" i="120"/>
  <c r="AO31" i="120"/>
  <c r="AN31" i="120"/>
  <c r="CE26" i="120"/>
  <c r="CD26" i="120"/>
  <c r="CC26" i="120"/>
  <c r="CB26" i="120"/>
  <c r="CA26" i="120"/>
  <c r="BZ26" i="120"/>
  <c r="CF26" i="120"/>
  <c r="W26" i="120"/>
  <c r="V26" i="120"/>
  <c r="S26" i="120"/>
  <c r="R26" i="120"/>
  <c r="O26" i="120"/>
  <c r="N26" i="120"/>
  <c r="L26" i="120"/>
  <c r="H26" i="120"/>
  <c r="C26" i="120"/>
  <c r="CE25" i="120"/>
  <c r="CD25" i="120"/>
  <c r="CC25" i="120"/>
  <c r="CB25" i="120"/>
  <c r="CA25" i="120"/>
  <c r="BZ25" i="120"/>
  <c r="X25" i="120"/>
  <c r="U25" i="120"/>
  <c r="T25" i="120"/>
  <c r="Q25" i="120"/>
  <c r="P25" i="120"/>
  <c r="M25" i="120"/>
  <c r="L25" i="120"/>
  <c r="H25" i="120"/>
  <c r="C25" i="120"/>
  <c r="CE24" i="120"/>
  <c r="CD24" i="120"/>
  <c r="CC24" i="120"/>
  <c r="CB24" i="120"/>
  <c r="CA24" i="120"/>
  <c r="BZ24" i="120"/>
  <c r="AI24" i="120"/>
  <c r="AT24" i="120"/>
  <c r="X24" i="120"/>
  <c r="V24" i="120"/>
  <c r="T24" i="120"/>
  <c r="R24" i="120"/>
  <c r="P24" i="120"/>
  <c r="N24" i="120"/>
  <c r="L24" i="120"/>
  <c r="H24" i="120"/>
  <c r="C24" i="120"/>
  <c r="CE23" i="120"/>
  <c r="CD23" i="120"/>
  <c r="CC23" i="120"/>
  <c r="CB23" i="120"/>
  <c r="CA23" i="120"/>
  <c r="BZ23" i="120"/>
  <c r="AI23" i="120"/>
  <c r="AT23" i="120"/>
  <c r="W23" i="120"/>
  <c r="U23" i="120"/>
  <c r="S23" i="120"/>
  <c r="Q23" i="120"/>
  <c r="O23" i="120"/>
  <c r="M23" i="120"/>
  <c r="L23" i="120"/>
  <c r="H23" i="120"/>
  <c r="C23" i="120"/>
  <c r="CE22" i="120"/>
  <c r="CD22" i="120"/>
  <c r="CC22" i="120"/>
  <c r="CB22" i="120"/>
  <c r="CA22" i="120"/>
  <c r="BZ22" i="120"/>
  <c r="CF22" i="120"/>
  <c r="AI22" i="120"/>
  <c r="AT22" i="120"/>
  <c r="X22" i="120"/>
  <c r="X27" i="120"/>
  <c r="AB24" i="120"/>
  <c r="AL24" i="120"/>
  <c r="AW24" i="120"/>
  <c r="W22" i="120"/>
  <c r="W27" i="120"/>
  <c r="AB23" i="120"/>
  <c r="AL23" i="120"/>
  <c r="AW23" i="120"/>
  <c r="T22" i="120"/>
  <c r="T27" i="120"/>
  <c r="AA24" i="120"/>
  <c r="S22" i="120"/>
  <c r="S27" i="120"/>
  <c r="AA23" i="120"/>
  <c r="P22" i="120"/>
  <c r="P27" i="120"/>
  <c r="Z24" i="120"/>
  <c r="O22" i="120"/>
  <c r="O27" i="120"/>
  <c r="Z23" i="120"/>
  <c r="L22" i="120"/>
  <c r="CE21" i="120"/>
  <c r="CD21" i="120"/>
  <c r="CC21" i="120"/>
  <c r="CB21" i="120"/>
  <c r="CA21" i="120"/>
  <c r="BZ21" i="120"/>
  <c r="CF21" i="120"/>
  <c r="AI21" i="120"/>
  <c r="AT21" i="120"/>
  <c r="V21" i="120"/>
  <c r="V27" i="120"/>
  <c r="AB22" i="120"/>
  <c r="AL22" i="120"/>
  <c r="AW22" i="120"/>
  <c r="U21" i="120"/>
  <c r="U27" i="120"/>
  <c r="AB21" i="120"/>
  <c r="AL21" i="120"/>
  <c r="AW21" i="120"/>
  <c r="R21" i="120"/>
  <c r="R27" i="120"/>
  <c r="AA22" i="120"/>
  <c r="Q21" i="120"/>
  <c r="Q27" i="120"/>
  <c r="AA21" i="120"/>
  <c r="N21" i="120"/>
  <c r="N27" i="120"/>
  <c r="Z22" i="120"/>
  <c r="M21" i="120"/>
  <c r="M27" i="120"/>
  <c r="Z21" i="120"/>
  <c r="L21" i="120"/>
  <c r="AQ20" i="120"/>
  <c r="AP20" i="120"/>
  <c r="AO20" i="120"/>
  <c r="AN20" i="120"/>
  <c r="CE15" i="120"/>
  <c r="CD15" i="120"/>
  <c r="CC15" i="120"/>
  <c r="CB15" i="120"/>
  <c r="CA15" i="120"/>
  <c r="BZ15" i="120"/>
  <c r="W15" i="120"/>
  <c r="V15" i="120"/>
  <c r="S15" i="120"/>
  <c r="R15" i="120"/>
  <c r="O15" i="120"/>
  <c r="N15" i="120"/>
  <c r="L15" i="120"/>
  <c r="H15" i="120"/>
  <c r="C15" i="120"/>
  <c r="CE14" i="120"/>
  <c r="CD14" i="120"/>
  <c r="CC14" i="120"/>
  <c r="CB14" i="120"/>
  <c r="CA14" i="120"/>
  <c r="BZ14" i="120"/>
  <c r="X14" i="120"/>
  <c r="U14" i="120"/>
  <c r="T14" i="120"/>
  <c r="Q14" i="120"/>
  <c r="P14" i="120"/>
  <c r="M14" i="120"/>
  <c r="L14" i="120"/>
  <c r="H14" i="120"/>
  <c r="C14" i="120"/>
  <c r="CE13" i="120"/>
  <c r="CD13" i="120"/>
  <c r="CC13" i="120"/>
  <c r="CB13" i="120"/>
  <c r="CA13" i="120"/>
  <c r="BZ13" i="120"/>
  <c r="AI13" i="120"/>
  <c r="AT13" i="120"/>
  <c r="X13" i="120"/>
  <c r="V13" i="120"/>
  <c r="T13" i="120"/>
  <c r="R13" i="120"/>
  <c r="P13" i="120"/>
  <c r="N13" i="120"/>
  <c r="L13" i="120"/>
  <c r="H13" i="120"/>
  <c r="C13" i="120"/>
  <c r="CE12" i="120"/>
  <c r="CD12" i="120"/>
  <c r="CC12" i="120"/>
  <c r="CB12" i="120"/>
  <c r="CA12" i="120"/>
  <c r="BZ12" i="120"/>
  <c r="AI12" i="120"/>
  <c r="AT12" i="120"/>
  <c r="W12" i="120"/>
  <c r="U12" i="120"/>
  <c r="S12" i="120"/>
  <c r="Q12" i="120"/>
  <c r="O12" i="120"/>
  <c r="M12" i="120"/>
  <c r="L12" i="120"/>
  <c r="H12" i="120"/>
  <c r="C12" i="120"/>
  <c r="CE11" i="120"/>
  <c r="CD11" i="120"/>
  <c r="CC11" i="120"/>
  <c r="CB11" i="120"/>
  <c r="CA11" i="120"/>
  <c r="BZ11" i="120"/>
  <c r="AT11" i="120"/>
  <c r="AI11" i="120"/>
  <c r="X11" i="120"/>
  <c r="X16" i="120"/>
  <c r="AB13" i="120"/>
  <c r="AL13" i="120"/>
  <c r="AW13" i="120"/>
  <c r="W11" i="120"/>
  <c r="W16" i="120"/>
  <c r="AB12" i="120"/>
  <c r="AL12" i="120"/>
  <c r="AW12" i="120"/>
  <c r="T11" i="120"/>
  <c r="T16" i="120"/>
  <c r="AA13" i="120"/>
  <c r="S11" i="120"/>
  <c r="S16" i="120"/>
  <c r="AA12" i="120"/>
  <c r="P11" i="120"/>
  <c r="P16" i="120"/>
  <c r="Z13" i="120"/>
  <c r="O11" i="120"/>
  <c r="O16" i="120"/>
  <c r="Z12" i="120"/>
  <c r="L11" i="120"/>
  <c r="CE10" i="120"/>
  <c r="CD10" i="120"/>
  <c r="CC10" i="120"/>
  <c r="CB10" i="120"/>
  <c r="CA10" i="120"/>
  <c r="BZ10" i="120"/>
  <c r="CF10" i="120"/>
  <c r="AT10" i="120"/>
  <c r="AI10" i="120"/>
  <c r="V10" i="120"/>
  <c r="V16" i="120"/>
  <c r="AB11" i="120"/>
  <c r="AL11" i="120"/>
  <c r="AW11" i="120"/>
  <c r="U10" i="120"/>
  <c r="U16" i="120"/>
  <c r="AB10" i="120"/>
  <c r="AL10" i="120"/>
  <c r="AW10" i="120"/>
  <c r="R10" i="120"/>
  <c r="R16" i="120"/>
  <c r="AA11" i="120"/>
  <c r="Q10" i="120"/>
  <c r="Q16" i="120"/>
  <c r="AA10" i="120" s="1"/>
  <c r="N10" i="120"/>
  <c r="N16" i="120"/>
  <c r="Z11" i="120"/>
  <c r="M10" i="120"/>
  <c r="M16" i="120"/>
  <c r="Z10" i="120"/>
  <c r="L10" i="120"/>
  <c r="AQ9" i="120"/>
  <c r="AP9" i="120"/>
  <c r="AO9" i="120"/>
  <c r="AN9" i="120"/>
  <c r="BK6" i="120"/>
  <c r="C6" i="120"/>
  <c r="CE48" i="119"/>
  <c r="CD48" i="119"/>
  <c r="CC48" i="119"/>
  <c r="CB48" i="119"/>
  <c r="CA48" i="119"/>
  <c r="BZ48" i="119"/>
  <c r="W48" i="119"/>
  <c r="V48" i="119"/>
  <c r="S48" i="119"/>
  <c r="R48" i="119"/>
  <c r="O48" i="119"/>
  <c r="N48" i="119"/>
  <c r="L48" i="119"/>
  <c r="H48" i="119"/>
  <c r="C48" i="119"/>
  <c r="CE47" i="119"/>
  <c r="CD47" i="119"/>
  <c r="CC47" i="119"/>
  <c r="CB47" i="119"/>
  <c r="CA47" i="119"/>
  <c r="BZ47" i="119"/>
  <c r="CF47" i="119" s="1"/>
  <c r="X47" i="119"/>
  <c r="U47" i="119"/>
  <c r="T47" i="119"/>
  <c r="Q47" i="119"/>
  <c r="P47" i="119"/>
  <c r="M47" i="119"/>
  <c r="L47" i="119"/>
  <c r="H47" i="119"/>
  <c r="C47" i="119"/>
  <c r="CE46" i="119"/>
  <c r="CD46" i="119"/>
  <c r="CC46" i="119"/>
  <c r="CB46" i="119"/>
  <c r="CA46" i="119"/>
  <c r="BZ46" i="119"/>
  <c r="AT46" i="119"/>
  <c r="AI46" i="119"/>
  <c r="X46" i="119"/>
  <c r="V46" i="119"/>
  <c r="T46" i="119"/>
  <c r="T49" i="119"/>
  <c r="R46" i="119"/>
  <c r="P46" i="119"/>
  <c r="N46" i="119"/>
  <c r="L46" i="119"/>
  <c r="H46" i="119"/>
  <c r="C46" i="119"/>
  <c r="CE45" i="119"/>
  <c r="CD45" i="119"/>
  <c r="CC45" i="119"/>
  <c r="CB45" i="119"/>
  <c r="CA45" i="119"/>
  <c r="BZ45" i="119"/>
  <c r="AT45" i="119"/>
  <c r="AI45" i="119"/>
  <c r="W45" i="119"/>
  <c r="W49" i="119" s="1"/>
  <c r="AB45" i="119" s="1"/>
  <c r="AL45" i="119" s="1"/>
  <c r="AW45" i="119" s="1"/>
  <c r="U45" i="119"/>
  <c r="S45" i="119"/>
  <c r="Q45" i="119"/>
  <c r="O45" i="119"/>
  <c r="M45" i="119"/>
  <c r="L45" i="119"/>
  <c r="H45" i="119"/>
  <c r="C45" i="119"/>
  <c r="CE44" i="119"/>
  <c r="CD44" i="119"/>
  <c r="CC44" i="119"/>
  <c r="CB44" i="119"/>
  <c r="CA44" i="119"/>
  <c r="BZ44" i="119"/>
  <c r="CF44" i="119"/>
  <c r="AT44" i="119"/>
  <c r="AI44" i="119"/>
  <c r="X44" i="119"/>
  <c r="X49" i="119" s="1"/>
  <c r="AB46" i="119" s="1"/>
  <c r="W44" i="119"/>
  <c r="T44" i="119"/>
  <c r="AA46" i="119"/>
  <c r="S44" i="119"/>
  <c r="S49" i="119" s="1"/>
  <c r="AA45" i="119" s="1"/>
  <c r="P44" i="119"/>
  <c r="P49" i="119" s="1"/>
  <c r="Z46" i="119" s="1"/>
  <c r="O44" i="119"/>
  <c r="O49" i="119" s="1"/>
  <c r="Z45" i="119" s="1"/>
  <c r="L44" i="119"/>
  <c r="CE43" i="119"/>
  <c r="CD43" i="119"/>
  <c r="CC43" i="119"/>
  <c r="CB43" i="119"/>
  <c r="CA43" i="119"/>
  <c r="BZ43" i="119"/>
  <c r="AI43" i="119"/>
  <c r="AT43" i="119"/>
  <c r="V43" i="119"/>
  <c r="V49" i="119" s="1"/>
  <c r="AB44" i="119" s="1"/>
  <c r="U43" i="119"/>
  <c r="U49" i="119" s="1"/>
  <c r="AB43" i="119" s="1"/>
  <c r="AL43" i="119" s="1"/>
  <c r="AW43" i="119" s="1"/>
  <c r="R43" i="119"/>
  <c r="R49" i="119" s="1"/>
  <c r="AA44" i="119" s="1"/>
  <c r="AK44" i="119" s="1"/>
  <c r="AV44" i="119" s="1"/>
  <c r="Q43" i="119"/>
  <c r="Q49" i="119" s="1"/>
  <c r="AA43" i="119" s="1"/>
  <c r="N43" i="119"/>
  <c r="N49" i="119" s="1"/>
  <c r="Z44" i="119" s="1"/>
  <c r="M43" i="119"/>
  <c r="M49" i="119" s="1"/>
  <c r="Z43" i="119" s="1"/>
  <c r="L43" i="119"/>
  <c r="AQ42" i="119"/>
  <c r="AP42" i="119"/>
  <c r="AO42" i="119"/>
  <c r="AN42" i="119"/>
  <c r="CE37" i="119"/>
  <c r="CD37" i="119"/>
  <c r="CC37" i="119"/>
  <c r="CB37" i="119"/>
  <c r="CA37" i="119"/>
  <c r="BZ37" i="119"/>
  <c r="W37" i="119"/>
  <c r="V37" i="119"/>
  <c r="S37" i="119"/>
  <c r="R37" i="119"/>
  <c r="O37" i="119"/>
  <c r="N37" i="119"/>
  <c r="L37" i="119"/>
  <c r="H37" i="119"/>
  <c r="C37" i="119"/>
  <c r="CE36" i="119"/>
  <c r="CD36" i="119"/>
  <c r="CC36" i="119"/>
  <c r="CB36" i="119"/>
  <c r="CA36" i="119"/>
  <c r="BZ36" i="119"/>
  <c r="X36" i="119"/>
  <c r="U36" i="119"/>
  <c r="T36" i="119"/>
  <c r="Q36" i="119"/>
  <c r="P36" i="119"/>
  <c r="M36" i="119"/>
  <c r="L36" i="119"/>
  <c r="H36" i="119"/>
  <c r="C36" i="119"/>
  <c r="CE35" i="119"/>
  <c r="CD35" i="119"/>
  <c r="CC35" i="119"/>
  <c r="CB35" i="119"/>
  <c r="CA35" i="119"/>
  <c r="BZ35" i="119"/>
  <c r="AI35" i="119"/>
  <c r="AT35" i="119"/>
  <c r="X35" i="119"/>
  <c r="V35" i="119"/>
  <c r="T35" i="119"/>
  <c r="R35" i="119"/>
  <c r="P35" i="119"/>
  <c r="N35" i="119"/>
  <c r="L35" i="119"/>
  <c r="H35" i="119"/>
  <c r="C35" i="119"/>
  <c r="CE34" i="119"/>
  <c r="CD34" i="119"/>
  <c r="CC34" i="119"/>
  <c r="CB34" i="119"/>
  <c r="CA34" i="119"/>
  <c r="BZ34" i="119"/>
  <c r="AI34" i="119"/>
  <c r="AT34" i="119"/>
  <c r="W34" i="119"/>
  <c r="U34" i="119"/>
  <c r="S34" i="119"/>
  <c r="Q34" i="119"/>
  <c r="O34" i="119"/>
  <c r="M34" i="119"/>
  <c r="L34" i="119"/>
  <c r="H34" i="119"/>
  <c r="C34" i="119"/>
  <c r="CE33" i="119"/>
  <c r="CD33" i="119"/>
  <c r="CC33" i="119"/>
  <c r="CB33" i="119"/>
  <c r="CA33" i="119"/>
  <c r="BZ33" i="119"/>
  <c r="AI33" i="119"/>
  <c r="AT33" i="119"/>
  <c r="X33" i="119"/>
  <c r="X38" i="119"/>
  <c r="AB35" i="119"/>
  <c r="AL35" i="119"/>
  <c r="AW35" i="119"/>
  <c r="W33" i="119"/>
  <c r="W38" i="119"/>
  <c r="AB34" i="119"/>
  <c r="AL34" i="119"/>
  <c r="AW34" i="119"/>
  <c r="T33" i="119"/>
  <c r="T38" i="119"/>
  <c r="AA35" i="119"/>
  <c r="S33" i="119"/>
  <c r="S38" i="119"/>
  <c r="AA34" i="119"/>
  <c r="P33" i="119"/>
  <c r="P38" i="119"/>
  <c r="Z35" i="119"/>
  <c r="O33" i="119"/>
  <c r="O38" i="119"/>
  <c r="Z34" i="119"/>
  <c r="L33" i="119"/>
  <c r="CE32" i="119"/>
  <c r="CD32" i="119"/>
  <c r="CC32" i="119"/>
  <c r="CB32" i="119"/>
  <c r="CA32" i="119"/>
  <c r="BZ32" i="119"/>
  <c r="AI32" i="119"/>
  <c r="AT32" i="119"/>
  <c r="V32" i="119"/>
  <c r="V38" i="119"/>
  <c r="AB33" i="119"/>
  <c r="AL33" i="119"/>
  <c r="AW33" i="119"/>
  <c r="U32" i="119"/>
  <c r="U38" i="119"/>
  <c r="AB32" i="119"/>
  <c r="AL32" i="119"/>
  <c r="AW32" i="119"/>
  <c r="R32" i="119"/>
  <c r="R38" i="119"/>
  <c r="AA33" i="119"/>
  <c r="Q32" i="119"/>
  <c r="Q38" i="119"/>
  <c r="AA32" i="119"/>
  <c r="N32" i="119"/>
  <c r="N38" i="119"/>
  <c r="Z33" i="119"/>
  <c r="M32" i="119"/>
  <c r="M38" i="119"/>
  <c r="Z32" i="119"/>
  <c r="L32" i="119"/>
  <c r="AQ31" i="119"/>
  <c r="AP31" i="119"/>
  <c r="AO31" i="119"/>
  <c r="AN31" i="119"/>
  <c r="CE26" i="119"/>
  <c r="CD26" i="119"/>
  <c r="CC26" i="119"/>
  <c r="CB26" i="119"/>
  <c r="CA26" i="119"/>
  <c r="BZ26" i="119"/>
  <c r="W26" i="119"/>
  <c r="V26" i="119"/>
  <c r="S26" i="119"/>
  <c r="R26" i="119"/>
  <c r="O26" i="119"/>
  <c r="N26" i="119"/>
  <c r="L26" i="119"/>
  <c r="H26" i="119"/>
  <c r="C26" i="119"/>
  <c r="CE25" i="119"/>
  <c r="CD25" i="119"/>
  <c r="CC25" i="119"/>
  <c r="CB25" i="119"/>
  <c r="CA25" i="119"/>
  <c r="BZ25" i="119"/>
  <c r="CF25" i="119" s="1"/>
  <c r="X25" i="119"/>
  <c r="U25" i="119"/>
  <c r="T25" i="119"/>
  <c r="Q25" i="119"/>
  <c r="P25" i="119"/>
  <c r="M25" i="119"/>
  <c r="L25" i="119"/>
  <c r="H25" i="119"/>
  <c r="C25" i="119"/>
  <c r="CE24" i="119"/>
  <c r="CD24" i="119"/>
  <c r="CC24" i="119"/>
  <c r="CB24" i="119"/>
  <c r="CA24" i="119"/>
  <c r="BZ24" i="119"/>
  <c r="CF24" i="119"/>
  <c r="AI24" i="119"/>
  <c r="AT24" i="119"/>
  <c r="X24" i="119"/>
  <c r="V24" i="119"/>
  <c r="T24" i="119"/>
  <c r="R24" i="119"/>
  <c r="P24" i="119"/>
  <c r="N24" i="119"/>
  <c r="L24" i="119"/>
  <c r="H24" i="119"/>
  <c r="C24" i="119"/>
  <c r="CE23" i="119"/>
  <c r="CD23" i="119"/>
  <c r="CC23" i="119"/>
  <c r="CB23" i="119"/>
  <c r="CA23" i="119"/>
  <c r="BZ23" i="119"/>
  <c r="CF23" i="119"/>
  <c r="AI23" i="119"/>
  <c r="AT23" i="119"/>
  <c r="W23" i="119"/>
  <c r="U23" i="119"/>
  <c r="S23" i="119"/>
  <c r="Q23" i="119"/>
  <c r="O23" i="119"/>
  <c r="M23" i="119"/>
  <c r="L23" i="119"/>
  <c r="H23" i="119"/>
  <c r="C23" i="119"/>
  <c r="CE22" i="119"/>
  <c r="CD22" i="119"/>
  <c r="CC22" i="119"/>
  <c r="CB22" i="119"/>
  <c r="CA22" i="119"/>
  <c r="BZ22" i="119"/>
  <c r="CF22" i="119" s="1"/>
  <c r="AI22" i="119"/>
  <c r="AT22" i="119"/>
  <c r="X22" i="119"/>
  <c r="X27" i="119"/>
  <c r="AB24" i="119"/>
  <c r="AL24" i="119"/>
  <c r="AW24" i="119"/>
  <c r="W22" i="119"/>
  <c r="W27" i="119"/>
  <c r="AB23" i="119"/>
  <c r="AL23" i="119"/>
  <c r="AW23" i="119"/>
  <c r="T22" i="119"/>
  <c r="T27" i="119"/>
  <c r="AA24" i="119"/>
  <c r="S22" i="119"/>
  <c r="S27" i="119"/>
  <c r="AA23" i="119"/>
  <c r="P22" i="119"/>
  <c r="P27" i="119"/>
  <c r="Z24" i="119"/>
  <c r="O22" i="119"/>
  <c r="O27" i="119"/>
  <c r="Z23" i="119"/>
  <c r="L22" i="119"/>
  <c r="CE21" i="119"/>
  <c r="CD21" i="119"/>
  <c r="CC21" i="119"/>
  <c r="CB21" i="119"/>
  <c r="CA21" i="119"/>
  <c r="BZ21" i="119"/>
  <c r="AI21" i="119"/>
  <c r="AT21" i="119"/>
  <c r="V21" i="119"/>
  <c r="V27" i="119"/>
  <c r="AB22" i="119"/>
  <c r="AL22" i="119"/>
  <c r="AW22" i="119"/>
  <c r="U21" i="119"/>
  <c r="U27" i="119"/>
  <c r="AB21" i="119"/>
  <c r="AL21" i="119"/>
  <c r="AW21" i="119"/>
  <c r="R21" i="119"/>
  <c r="R27" i="119"/>
  <c r="AA22" i="119"/>
  <c r="Q21" i="119"/>
  <c r="Q27" i="119"/>
  <c r="AA21" i="119"/>
  <c r="N21" i="119"/>
  <c r="N27" i="119"/>
  <c r="Z22" i="119"/>
  <c r="M21" i="119"/>
  <c r="M27" i="119"/>
  <c r="Z21" i="119"/>
  <c r="L21" i="119"/>
  <c r="AQ20" i="119"/>
  <c r="AP20" i="119"/>
  <c r="AO20" i="119"/>
  <c r="AN20" i="119"/>
  <c r="CE15" i="119"/>
  <c r="CD15" i="119"/>
  <c r="CC15" i="119"/>
  <c r="CB15" i="119"/>
  <c r="CA15" i="119"/>
  <c r="BZ15" i="119"/>
  <c r="W15" i="119"/>
  <c r="V15" i="119"/>
  <c r="S15" i="119"/>
  <c r="R15" i="119"/>
  <c r="O15" i="119"/>
  <c r="N15" i="119"/>
  <c r="L15" i="119"/>
  <c r="H15" i="119"/>
  <c r="C15" i="119"/>
  <c r="CE14" i="119"/>
  <c r="CD14" i="119"/>
  <c r="CC14" i="119"/>
  <c r="CB14" i="119"/>
  <c r="CA14" i="119"/>
  <c r="BZ14" i="119"/>
  <c r="X14" i="119"/>
  <c r="U14" i="119"/>
  <c r="T14" i="119"/>
  <c r="Q14" i="119"/>
  <c r="P14" i="119"/>
  <c r="M14" i="119"/>
  <c r="L14" i="119"/>
  <c r="H14" i="119"/>
  <c r="C14" i="119"/>
  <c r="CE13" i="119"/>
  <c r="CD13" i="119"/>
  <c r="CC13" i="119"/>
  <c r="CB13" i="119"/>
  <c r="CA13" i="119"/>
  <c r="BZ13" i="119"/>
  <c r="AI13" i="119"/>
  <c r="AT13" i="119"/>
  <c r="X13" i="119"/>
  <c r="V13" i="119"/>
  <c r="T13" i="119"/>
  <c r="R13" i="119"/>
  <c r="P13" i="119"/>
  <c r="N13" i="119"/>
  <c r="L13" i="119"/>
  <c r="H13" i="119"/>
  <c r="C13" i="119"/>
  <c r="CE12" i="119"/>
  <c r="CD12" i="119"/>
  <c r="CC12" i="119"/>
  <c r="CB12" i="119"/>
  <c r="CA12" i="119"/>
  <c r="BZ12" i="119"/>
  <c r="AI12" i="119"/>
  <c r="AT12" i="119"/>
  <c r="W12" i="119"/>
  <c r="U12" i="119"/>
  <c r="S12" i="119"/>
  <c r="Q12" i="119"/>
  <c r="O12" i="119"/>
  <c r="M12" i="119"/>
  <c r="L12" i="119"/>
  <c r="H12" i="119"/>
  <c r="C12" i="119"/>
  <c r="CE11" i="119"/>
  <c r="CD11" i="119"/>
  <c r="CC11" i="119"/>
  <c r="CB11" i="119"/>
  <c r="CA11" i="119"/>
  <c r="BZ11" i="119"/>
  <c r="AI11" i="119"/>
  <c r="AT11" i="119"/>
  <c r="X11" i="119"/>
  <c r="X16" i="119"/>
  <c r="AB13" i="119"/>
  <c r="AL13" i="119"/>
  <c r="AW13" i="119"/>
  <c r="W11" i="119"/>
  <c r="W16" i="119"/>
  <c r="AB12" i="119"/>
  <c r="AL12" i="119"/>
  <c r="AW12" i="119"/>
  <c r="T11" i="119"/>
  <c r="T16" i="119"/>
  <c r="AA13" i="119"/>
  <c r="S11" i="119"/>
  <c r="S16" i="119"/>
  <c r="AA12" i="119"/>
  <c r="P11" i="119"/>
  <c r="P16" i="119"/>
  <c r="Z13" i="119"/>
  <c r="O11" i="119"/>
  <c r="O16" i="119"/>
  <c r="Z12" i="119"/>
  <c r="L11" i="119"/>
  <c r="CE10" i="119"/>
  <c r="CD10" i="119"/>
  <c r="CC10" i="119"/>
  <c r="CB10" i="119"/>
  <c r="CA10" i="119"/>
  <c r="BZ10" i="119"/>
  <c r="AI10" i="119"/>
  <c r="AT10" i="119"/>
  <c r="V10" i="119"/>
  <c r="V16" i="119"/>
  <c r="AB11" i="119"/>
  <c r="AL11" i="119"/>
  <c r="AW11" i="119"/>
  <c r="U10" i="119"/>
  <c r="U16" i="119"/>
  <c r="AB10" i="119"/>
  <c r="AL10" i="119"/>
  <c r="AW10" i="119"/>
  <c r="R10" i="119"/>
  <c r="R16" i="119"/>
  <c r="AA11" i="119"/>
  <c r="Q10" i="119"/>
  <c r="Q16" i="119"/>
  <c r="AA10" i="119"/>
  <c r="N10" i="119"/>
  <c r="N16" i="119"/>
  <c r="Z11" i="119"/>
  <c r="M10" i="119"/>
  <c r="M16" i="119"/>
  <c r="Z10" i="119"/>
  <c r="L10" i="119"/>
  <c r="AQ9" i="119"/>
  <c r="AP9" i="119"/>
  <c r="AO9" i="119"/>
  <c r="AN9" i="119"/>
  <c r="BK6" i="119"/>
  <c r="C6" i="119"/>
  <c r="CE48" i="118"/>
  <c r="CD48" i="118"/>
  <c r="CC48" i="118"/>
  <c r="CB48" i="118"/>
  <c r="CA48" i="118"/>
  <c r="BZ48" i="118"/>
  <c r="W48" i="118"/>
  <c r="V48" i="118"/>
  <c r="S48" i="118"/>
  <c r="R48" i="118"/>
  <c r="O48" i="118"/>
  <c r="N48" i="118"/>
  <c r="L48" i="118"/>
  <c r="H48" i="118"/>
  <c r="C48" i="118"/>
  <c r="CE47" i="118"/>
  <c r="CD47" i="118"/>
  <c r="CC47" i="118"/>
  <c r="CB47" i="118"/>
  <c r="CA47" i="118"/>
  <c r="BZ47" i="118"/>
  <c r="CF47" i="118" s="1"/>
  <c r="X47" i="118"/>
  <c r="U47" i="118"/>
  <c r="T47" i="118"/>
  <c r="Q47" i="118"/>
  <c r="P47" i="118"/>
  <c r="M47" i="118"/>
  <c r="L47" i="118"/>
  <c r="H47" i="118"/>
  <c r="C47" i="118"/>
  <c r="CE46" i="118"/>
  <c r="CD46" i="118"/>
  <c r="CC46" i="118"/>
  <c r="CB46" i="118"/>
  <c r="CA46" i="118"/>
  <c r="BZ46" i="118"/>
  <c r="AI46" i="118"/>
  <c r="AT46" i="118"/>
  <c r="X46" i="118"/>
  <c r="V46" i="118"/>
  <c r="T46" i="118"/>
  <c r="R46" i="118"/>
  <c r="P46" i="118"/>
  <c r="N46" i="118"/>
  <c r="L46" i="118"/>
  <c r="H46" i="118"/>
  <c r="C46" i="118"/>
  <c r="CE45" i="118"/>
  <c r="CD45" i="118"/>
  <c r="CC45" i="118"/>
  <c r="CB45" i="118"/>
  <c r="CA45" i="118"/>
  <c r="BZ45" i="118"/>
  <c r="AI45" i="118"/>
  <c r="AT45" i="118"/>
  <c r="W45" i="118"/>
  <c r="U45" i="118"/>
  <c r="S45" i="118"/>
  <c r="Q45" i="118"/>
  <c r="O45" i="118"/>
  <c r="M45" i="118"/>
  <c r="L45" i="118"/>
  <c r="H45" i="118"/>
  <c r="C45" i="118"/>
  <c r="CE44" i="118"/>
  <c r="CD44" i="118"/>
  <c r="CC44" i="118"/>
  <c r="CB44" i="118"/>
  <c r="CA44" i="118"/>
  <c r="BZ44" i="118"/>
  <c r="CF44" i="118" s="1"/>
  <c r="AI44" i="118"/>
  <c r="AT44" i="118"/>
  <c r="X44" i="118"/>
  <c r="X49" i="118" s="1"/>
  <c r="AB46" i="118" s="1"/>
  <c r="W44" i="118"/>
  <c r="T44" i="118"/>
  <c r="T49" i="118" s="1"/>
  <c r="AA46" i="118" s="1"/>
  <c r="AK46" i="118" s="1"/>
  <c r="AV46" i="118" s="1"/>
  <c r="S44" i="118"/>
  <c r="S49" i="118" s="1"/>
  <c r="AA45" i="118" s="1"/>
  <c r="P44" i="118"/>
  <c r="P49" i="118" s="1"/>
  <c r="Z46" i="118" s="1"/>
  <c r="O44" i="118"/>
  <c r="O49" i="118" s="1"/>
  <c r="Z45" i="118" s="1"/>
  <c r="L44" i="118"/>
  <c r="CE43" i="118"/>
  <c r="CD43" i="118"/>
  <c r="CC43" i="118"/>
  <c r="CB43" i="118"/>
  <c r="CA43" i="118"/>
  <c r="BZ43" i="118"/>
  <c r="AI43" i="118"/>
  <c r="AT43" i="118"/>
  <c r="V43" i="118"/>
  <c r="V49" i="118" s="1"/>
  <c r="AB44" i="118" s="1"/>
  <c r="AL44" i="118" s="1"/>
  <c r="AW44" i="118" s="1"/>
  <c r="U43" i="118"/>
  <c r="U49" i="118" s="1"/>
  <c r="AB43" i="118" s="1"/>
  <c r="AL43" i="118" s="1"/>
  <c r="AW43" i="118" s="1"/>
  <c r="R43" i="118"/>
  <c r="Q43" i="118"/>
  <c r="Q49" i="118" s="1"/>
  <c r="AA43" i="118" s="1"/>
  <c r="N43" i="118"/>
  <c r="N49" i="118" s="1"/>
  <c r="Z44" i="118" s="1"/>
  <c r="M43" i="118"/>
  <c r="M49" i="118" s="1"/>
  <c r="Z43" i="118" s="1"/>
  <c r="L43" i="118"/>
  <c r="AQ42" i="118"/>
  <c r="AP42" i="118"/>
  <c r="AO42" i="118"/>
  <c r="AN42" i="118"/>
  <c r="CE37" i="118"/>
  <c r="CD37" i="118"/>
  <c r="CC37" i="118"/>
  <c r="CB37" i="118"/>
  <c r="CA37" i="118"/>
  <c r="BZ37" i="118"/>
  <c r="W37" i="118"/>
  <c r="V37" i="118"/>
  <c r="S37" i="118"/>
  <c r="R37" i="118"/>
  <c r="O37" i="118"/>
  <c r="N37" i="118"/>
  <c r="L37" i="118"/>
  <c r="H37" i="118"/>
  <c r="C37" i="118"/>
  <c r="CE36" i="118"/>
  <c r="CD36" i="118"/>
  <c r="CC36" i="118"/>
  <c r="CB36" i="118"/>
  <c r="CA36" i="118"/>
  <c r="BZ36" i="118"/>
  <c r="CF36" i="118" s="1"/>
  <c r="X36" i="118"/>
  <c r="U36" i="118"/>
  <c r="T36" i="118"/>
  <c r="Q36" i="118"/>
  <c r="P36" i="118"/>
  <c r="M36" i="118"/>
  <c r="L36" i="118"/>
  <c r="H36" i="118"/>
  <c r="C36" i="118"/>
  <c r="CE35" i="118"/>
  <c r="CD35" i="118"/>
  <c r="CC35" i="118"/>
  <c r="CB35" i="118"/>
  <c r="CA35" i="118"/>
  <c r="BZ35" i="118"/>
  <c r="AI35" i="118"/>
  <c r="AT35" i="118"/>
  <c r="X35" i="118"/>
  <c r="V35" i="118"/>
  <c r="T35" i="118"/>
  <c r="R35" i="118"/>
  <c r="P35" i="118"/>
  <c r="N35" i="118"/>
  <c r="L35" i="118"/>
  <c r="H35" i="118"/>
  <c r="C35" i="118"/>
  <c r="CE34" i="118"/>
  <c r="CD34" i="118"/>
  <c r="CC34" i="118"/>
  <c r="CB34" i="118"/>
  <c r="CA34" i="118"/>
  <c r="BZ34" i="118"/>
  <c r="AI34" i="118"/>
  <c r="AT34" i="118"/>
  <c r="W34" i="118"/>
  <c r="U34" i="118"/>
  <c r="S34" i="118"/>
  <c r="Q34" i="118"/>
  <c r="O34" i="118"/>
  <c r="M34" i="118"/>
  <c r="L34" i="118"/>
  <c r="H34" i="118"/>
  <c r="C34" i="118"/>
  <c r="CE33" i="118"/>
  <c r="CD33" i="118"/>
  <c r="CC33" i="118"/>
  <c r="CB33" i="118"/>
  <c r="CA33" i="118"/>
  <c r="BZ33" i="118"/>
  <c r="AI33" i="118"/>
  <c r="AT33" i="118"/>
  <c r="X33" i="118"/>
  <c r="X38" i="118"/>
  <c r="AB35" i="118"/>
  <c r="AL35" i="118"/>
  <c r="AW35" i="118"/>
  <c r="W33" i="118"/>
  <c r="W38" i="118"/>
  <c r="AB34" i="118"/>
  <c r="AL34" i="118"/>
  <c r="AW34" i="118"/>
  <c r="T33" i="118"/>
  <c r="T38" i="118"/>
  <c r="AA35" i="118"/>
  <c r="S33" i="118"/>
  <c r="S38" i="118"/>
  <c r="AA34" i="118"/>
  <c r="P33" i="118"/>
  <c r="P38" i="118"/>
  <c r="Z35" i="118"/>
  <c r="O33" i="118"/>
  <c r="O38" i="118"/>
  <c r="Z34" i="118"/>
  <c r="L33" i="118"/>
  <c r="CE32" i="118"/>
  <c r="CD32" i="118"/>
  <c r="CC32" i="118"/>
  <c r="CB32" i="118"/>
  <c r="CA32" i="118"/>
  <c r="BZ32" i="118"/>
  <c r="AI32" i="118"/>
  <c r="AT32" i="118"/>
  <c r="V32" i="118"/>
  <c r="V38" i="118"/>
  <c r="AB33" i="118"/>
  <c r="AL33" i="118"/>
  <c r="AW33" i="118"/>
  <c r="U32" i="118"/>
  <c r="U38" i="118"/>
  <c r="AB32" i="118"/>
  <c r="AL32" i="118"/>
  <c r="AW32" i="118"/>
  <c r="R32" i="118"/>
  <c r="R38" i="118"/>
  <c r="AA33" i="118"/>
  <c r="Q32" i="118"/>
  <c r="Q38" i="118"/>
  <c r="AA32" i="118"/>
  <c r="N32" i="118"/>
  <c r="N38" i="118"/>
  <c r="Z33" i="118"/>
  <c r="M32" i="118"/>
  <c r="M38" i="118"/>
  <c r="Z32" i="118"/>
  <c r="L32" i="118"/>
  <c r="AQ31" i="118"/>
  <c r="AP31" i="118"/>
  <c r="AO31" i="118"/>
  <c r="AN31" i="118"/>
  <c r="CE26" i="118"/>
  <c r="CD26" i="118"/>
  <c r="CC26" i="118"/>
  <c r="CB26" i="118"/>
  <c r="CA26" i="118"/>
  <c r="BZ26" i="118"/>
  <c r="W26" i="118"/>
  <c r="V26" i="118"/>
  <c r="S26" i="118"/>
  <c r="R26" i="118"/>
  <c r="O26" i="118"/>
  <c r="N26" i="118"/>
  <c r="L26" i="118"/>
  <c r="H26" i="118"/>
  <c r="C26" i="118"/>
  <c r="CE25" i="118"/>
  <c r="CD25" i="118"/>
  <c r="CC25" i="118"/>
  <c r="CB25" i="118"/>
  <c r="CA25" i="118"/>
  <c r="CF25" i="118" s="1"/>
  <c r="BZ25" i="118"/>
  <c r="X25" i="118"/>
  <c r="U25" i="118"/>
  <c r="T25" i="118"/>
  <c r="Q25" i="118"/>
  <c r="P25" i="118"/>
  <c r="M25" i="118"/>
  <c r="L25" i="118"/>
  <c r="H25" i="118"/>
  <c r="C25" i="118"/>
  <c r="CE24" i="118"/>
  <c r="CD24" i="118"/>
  <c r="CC24" i="118"/>
  <c r="CB24" i="118"/>
  <c r="CA24" i="118"/>
  <c r="BZ24" i="118"/>
  <c r="CF24" i="118"/>
  <c r="AI24" i="118"/>
  <c r="AT24" i="118"/>
  <c r="X24" i="118"/>
  <c r="V24" i="118"/>
  <c r="T24" i="118"/>
  <c r="R24" i="118"/>
  <c r="P24" i="118"/>
  <c r="N24" i="118"/>
  <c r="L24" i="118"/>
  <c r="H24" i="118"/>
  <c r="C24" i="118"/>
  <c r="CE23" i="118"/>
  <c r="CD23" i="118"/>
  <c r="CC23" i="118"/>
  <c r="CB23" i="118"/>
  <c r="CA23" i="118"/>
  <c r="BZ23" i="118"/>
  <c r="AI23" i="118"/>
  <c r="AT23" i="118"/>
  <c r="W23" i="118"/>
  <c r="U23" i="118"/>
  <c r="S23" i="118"/>
  <c r="Q23" i="118"/>
  <c r="O23" i="118"/>
  <c r="M23" i="118"/>
  <c r="L23" i="118"/>
  <c r="H23" i="118"/>
  <c r="C23" i="118"/>
  <c r="CE22" i="118"/>
  <c r="CD22" i="118"/>
  <c r="CC22" i="118"/>
  <c r="CB22" i="118"/>
  <c r="CA22" i="118"/>
  <c r="BZ22" i="118"/>
  <c r="AI22" i="118"/>
  <c r="AT22" i="118"/>
  <c r="X22" i="118"/>
  <c r="X27" i="118"/>
  <c r="AB24" i="118"/>
  <c r="AL24" i="118"/>
  <c r="AW24" i="118"/>
  <c r="W22" i="118"/>
  <c r="W27" i="118"/>
  <c r="AB23" i="118"/>
  <c r="AL23" i="118"/>
  <c r="AW23" i="118"/>
  <c r="T22" i="118"/>
  <c r="T27" i="118"/>
  <c r="AA24" i="118"/>
  <c r="S22" i="118"/>
  <c r="S27" i="118"/>
  <c r="AA23" i="118"/>
  <c r="P22" i="118"/>
  <c r="P27" i="118"/>
  <c r="Z24" i="118"/>
  <c r="O22" i="118"/>
  <c r="O27" i="118"/>
  <c r="Z23" i="118"/>
  <c r="L22" i="118"/>
  <c r="CE21" i="118"/>
  <c r="CD21" i="118"/>
  <c r="CC21" i="118"/>
  <c r="CB21" i="118"/>
  <c r="CA21" i="118"/>
  <c r="BZ21" i="118"/>
  <c r="AI21" i="118"/>
  <c r="AT21" i="118"/>
  <c r="V21" i="118"/>
  <c r="V27" i="118"/>
  <c r="AB22" i="118"/>
  <c r="AL22" i="118"/>
  <c r="AW22" i="118"/>
  <c r="U21" i="118"/>
  <c r="U27" i="118"/>
  <c r="AB21" i="118"/>
  <c r="AL21" i="118"/>
  <c r="AW21" i="118"/>
  <c r="R21" i="118"/>
  <c r="R27" i="118"/>
  <c r="AA22" i="118"/>
  <c r="Q21" i="118"/>
  <c r="Q27" i="118"/>
  <c r="AA21" i="118"/>
  <c r="N21" i="118"/>
  <c r="N27" i="118"/>
  <c r="Z22" i="118"/>
  <c r="M21" i="118"/>
  <c r="M27" i="118"/>
  <c r="Z21" i="118"/>
  <c r="L21" i="118"/>
  <c r="AQ20" i="118"/>
  <c r="AP20" i="118"/>
  <c r="AO20" i="118"/>
  <c r="AN20" i="118"/>
  <c r="CE15" i="118"/>
  <c r="CD15" i="118"/>
  <c r="CC15" i="118"/>
  <c r="CB15" i="118"/>
  <c r="CA15" i="118"/>
  <c r="BZ15" i="118"/>
  <c r="W15" i="118"/>
  <c r="V15" i="118"/>
  <c r="S15" i="118"/>
  <c r="R15" i="118"/>
  <c r="O15" i="118"/>
  <c r="N15" i="118"/>
  <c r="L15" i="118"/>
  <c r="H15" i="118"/>
  <c r="C15" i="118"/>
  <c r="CE14" i="118"/>
  <c r="CD14" i="118"/>
  <c r="CC14" i="118"/>
  <c r="CB14" i="118"/>
  <c r="CA14" i="118"/>
  <c r="BZ14" i="118"/>
  <c r="X14" i="118"/>
  <c r="U14" i="118"/>
  <c r="T14" i="118"/>
  <c r="Q14" i="118"/>
  <c r="P14" i="118"/>
  <c r="M14" i="118"/>
  <c r="L14" i="118"/>
  <c r="H14" i="118"/>
  <c r="C14" i="118"/>
  <c r="CE13" i="118"/>
  <c r="CD13" i="118"/>
  <c r="CC13" i="118"/>
  <c r="CB13" i="118"/>
  <c r="CA13" i="118"/>
  <c r="BZ13" i="118"/>
  <c r="AI13" i="118"/>
  <c r="AT13" i="118"/>
  <c r="X13" i="118"/>
  <c r="V13" i="118"/>
  <c r="T13" i="118"/>
  <c r="R13" i="118"/>
  <c r="P13" i="118"/>
  <c r="N13" i="118"/>
  <c r="L13" i="118"/>
  <c r="H13" i="118"/>
  <c r="C13" i="118"/>
  <c r="CE12" i="118"/>
  <c r="CD12" i="118"/>
  <c r="CC12" i="118"/>
  <c r="CB12" i="118"/>
  <c r="CA12" i="118"/>
  <c r="BZ12" i="118"/>
  <c r="AI12" i="118"/>
  <c r="AT12" i="118"/>
  <c r="W12" i="118"/>
  <c r="U12" i="118"/>
  <c r="S12" i="118"/>
  <c r="Q12" i="118"/>
  <c r="O12" i="118"/>
  <c r="M12" i="118"/>
  <c r="L12" i="118"/>
  <c r="H12" i="118"/>
  <c r="C12" i="118"/>
  <c r="CE11" i="118"/>
  <c r="CD11" i="118"/>
  <c r="CC11" i="118"/>
  <c r="CB11" i="118"/>
  <c r="CA11" i="118"/>
  <c r="BZ11" i="118"/>
  <c r="AI11" i="118"/>
  <c r="AT11" i="118"/>
  <c r="X11" i="118"/>
  <c r="X16" i="118"/>
  <c r="AB13" i="118"/>
  <c r="AL13" i="118"/>
  <c r="AW13" i="118"/>
  <c r="W11" i="118"/>
  <c r="W16" i="118"/>
  <c r="AB12" i="118"/>
  <c r="AL12" i="118"/>
  <c r="AW12" i="118"/>
  <c r="T11" i="118"/>
  <c r="T16" i="118"/>
  <c r="AA13" i="118"/>
  <c r="S11" i="118"/>
  <c r="S16" i="118"/>
  <c r="AA12" i="118"/>
  <c r="P11" i="118"/>
  <c r="P16" i="118"/>
  <c r="Z13" i="118"/>
  <c r="O11" i="118"/>
  <c r="O16" i="118"/>
  <c r="Z12" i="118"/>
  <c r="L11" i="118"/>
  <c r="CE10" i="118"/>
  <c r="CD10" i="118"/>
  <c r="CC10" i="118"/>
  <c r="CB10" i="118"/>
  <c r="CA10" i="118"/>
  <c r="BZ10" i="118"/>
  <c r="AI10" i="118"/>
  <c r="AT10" i="118"/>
  <c r="V10" i="118"/>
  <c r="V16" i="118"/>
  <c r="AB11" i="118"/>
  <c r="AL11" i="118"/>
  <c r="AW11" i="118"/>
  <c r="U10" i="118"/>
  <c r="U16" i="118"/>
  <c r="AB10" i="118"/>
  <c r="AL10" i="118"/>
  <c r="AW10" i="118"/>
  <c r="R10" i="118"/>
  <c r="R16" i="118"/>
  <c r="AA11" i="118"/>
  <c r="Q10" i="118"/>
  <c r="Q16" i="118"/>
  <c r="AA10" i="118"/>
  <c r="N10" i="118"/>
  <c r="N16" i="118"/>
  <c r="Z11" i="118"/>
  <c r="M10" i="118"/>
  <c r="M16" i="118"/>
  <c r="Z10" i="118"/>
  <c r="L10" i="118"/>
  <c r="AQ9" i="118"/>
  <c r="AP9" i="118"/>
  <c r="AO9" i="118"/>
  <c r="AN9" i="118"/>
  <c r="BK6" i="118"/>
  <c r="C6" i="118"/>
  <c r="CE48" i="117"/>
  <c r="CD48" i="117"/>
  <c r="CC48" i="117"/>
  <c r="CB48" i="117"/>
  <c r="CA48" i="117"/>
  <c r="BZ48" i="117"/>
  <c r="W48" i="117"/>
  <c r="V48" i="117"/>
  <c r="S48" i="117"/>
  <c r="R48" i="117"/>
  <c r="O48" i="117"/>
  <c r="N48" i="117"/>
  <c r="L48" i="117"/>
  <c r="H48" i="117"/>
  <c r="C48" i="117"/>
  <c r="CE47" i="117"/>
  <c r="CD47" i="117"/>
  <c r="CC47" i="117"/>
  <c r="CB47" i="117"/>
  <c r="CA47" i="117"/>
  <c r="BZ47" i="117"/>
  <c r="CF47" i="117" s="1"/>
  <c r="X47" i="117"/>
  <c r="U47" i="117"/>
  <c r="T47" i="117"/>
  <c r="T49" i="117" s="1"/>
  <c r="AA46" i="117" s="1"/>
  <c r="AK46" i="117" s="1"/>
  <c r="AV46" i="117" s="1"/>
  <c r="Q47" i="117"/>
  <c r="P47" i="117"/>
  <c r="M47" i="117"/>
  <c r="L47" i="117"/>
  <c r="H47" i="117"/>
  <c r="C47" i="117"/>
  <c r="CE46" i="117"/>
  <c r="CD46" i="117"/>
  <c r="CC46" i="117"/>
  <c r="CB46" i="117"/>
  <c r="CA46" i="117"/>
  <c r="BZ46" i="117"/>
  <c r="AI46" i="117"/>
  <c r="AT46" i="117"/>
  <c r="X46" i="117"/>
  <c r="V46" i="117"/>
  <c r="T46" i="117"/>
  <c r="R46" i="117"/>
  <c r="P46" i="117"/>
  <c r="N46" i="117"/>
  <c r="L46" i="117"/>
  <c r="H46" i="117"/>
  <c r="C46" i="117"/>
  <c r="CE45" i="117"/>
  <c r="CD45" i="117"/>
  <c r="CC45" i="117"/>
  <c r="CB45" i="117"/>
  <c r="CA45" i="117"/>
  <c r="BZ45" i="117"/>
  <c r="AI45" i="117"/>
  <c r="AT45" i="117"/>
  <c r="W45" i="117"/>
  <c r="U45" i="117"/>
  <c r="S45" i="117"/>
  <c r="Q45" i="117"/>
  <c r="O45" i="117"/>
  <c r="M45" i="117"/>
  <c r="L45" i="117"/>
  <c r="H45" i="117"/>
  <c r="C45" i="117"/>
  <c r="CE44" i="117"/>
  <c r="CD44" i="117"/>
  <c r="CC44" i="117"/>
  <c r="CB44" i="117"/>
  <c r="CA44" i="117"/>
  <c r="BZ44" i="117"/>
  <c r="AI44" i="117"/>
  <c r="AT44" i="117"/>
  <c r="X44" i="117"/>
  <c r="X49" i="117" s="1"/>
  <c r="AB46" i="117" s="1"/>
  <c r="W44" i="117"/>
  <c r="AB45" i="117"/>
  <c r="AL45" i="117"/>
  <c r="AW45" i="117"/>
  <c r="T44" i="117"/>
  <c r="S44" i="117"/>
  <c r="S49" i="117" s="1"/>
  <c r="AA45" i="117" s="1"/>
  <c r="P44" i="117"/>
  <c r="P49" i="117" s="1"/>
  <c r="Z46" i="117" s="1"/>
  <c r="O44" i="117"/>
  <c r="O49" i="117" s="1"/>
  <c r="Z45" i="117" s="1"/>
  <c r="L44" i="117"/>
  <c r="CE43" i="117"/>
  <c r="CD43" i="117"/>
  <c r="CC43" i="117"/>
  <c r="CB43" i="117"/>
  <c r="CA43" i="117"/>
  <c r="BZ43" i="117"/>
  <c r="AI43" i="117"/>
  <c r="AT43" i="117"/>
  <c r="V43" i="117"/>
  <c r="U43" i="117"/>
  <c r="U49" i="117" s="1"/>
  <c r="AB43" i="117" s="1"/>
  <c r="R43" i="117"/>
  <c r="R49" i="117" s="1"/>
  <c r="AA44" i="117" s="1"/>
  <c r="Q43" i="117"/>
  <c r="N43" i="117"/>
  <c r="M43" i="117"/>
  <c r="L43" i="117"/>
  <c r="AQ42" i="117"/>
  <c r="AP42" i="117"/>
  <c r="AO42" i="117"/>
  <c r="AN42" i="117"/>
  <c r="CE37" i="117"/>
  <c r="CD37" i="117"/>
  <c r="CC37" i="117"/>
  <c r="CB37" i="117"/>
  <c r="CA37" i="117"/>
  <c r="BZ37" i="117"/>
  <c r="W37" i="117"/>
  <c r="V37" i="117"/>
  <c r="S37" i="117"/>
  <c r="R37" i="117"/>
  <c r="O37" i="117"/>
  <c r="N37" i="117"/>
  <c r="L37" i="117"/>
  <c r="H37" i="117"/>
  <c r="C37" i="117"/>
  <c r="CE36" i="117"/>
  <c r="CD36" i="117"/>
  <c r="CC36" i="117"/>
  <c r="CB36" i="117"/>
  <c r="CA36" i="117"/>
  <c r="BZ36" i="117"/>
  <c r="X36" i="117"/>
  <c r="U36" i="117"/>
  <c r="T36" i="117"/>
  <c r="Q36" i="117"/>
  <c r="P36" i="117"/>
  <c r="M36" i="117"/>
  <c r="L36" i="117"/>
  <c r="H36" i="117"/>
  <c r="C36" i="117"/>
  <c r="CE35" i="117"/>
  <c r="CD35" i="117"/>
  <c r="CC35" i="117"/>
  <c r="CB35" i="117"/>
  <c r="CA35" i="117"/>
  <c r="BZ35" i="117"/>
  <c r="AI35" i="117"/>
  <c r="AT35" i="117"/>
  <c r="X35" i="117"/>
  <c r="V35" i="117"/>
  <c r="T35" i="117"/>
  <c r="R35" i="117"/>
  <c r="P35" i="117"/>
  <c r="N35" i="117"/>
  <c r="L35" i="117"/>
  <c r="H35" i="117"/>
  <c r="C35" i="117"/>
  <c r="CE34" i="117"/>
  <c r="CD34" i="117"/>
  <c r="CC34" i="117"/>
  <c r="CB34" i="117"/>
  <c r="CA34" i="117"/>
  <c r="BZ34" i="117"/>
  <c r="AI34" i="117"/>
  <c r="AT34" i="117"/>
  <c r="W34" i="117"/>
  <c r="U34" i="117"/>
  <c r="S34" i="117"/>
  <c r="Q34" i="117"/>
  <c r="O34" i="117"/>
  <c r="M34" i="117"/>
  <c r="L34" i="117"/>
  <c r="H34" i="117"/>
  <c r="C34" i="117"/>
  <c r="CE33" i="117"/>
  <c r="CD33" i="117"/>
  <c r="CC33" i="117"/>
  <c r="CB33" i="117"/>
  <c r="CA33" i="117"/>
  <c r="BZ33" i="117"/>
  <c r="AI33" i="117"/>
  <c r="AT33" i="117"/>
  <c r="X33" i="117"/>
  <c r="X38" i="117"/>
  <c r="AB35" i="117"/>
  <c r="AL35" i="117"/>
  <c r="AW35" i="117"/>
  <c r="W33" i="117"/>
  <c r="W38" i="117"/>
  <c r="AB34" i="117"/>
  <c r="AL34" i="117"/>
  <c r="AW34" i="117"/>
  <c r="T33" i="117"/>
  <c r="T38" i="117"/>
  <c r="AA35" i="117"/>
  <c r="S33" i="117"/>
  <c r="S38" i="117"/>
  <c r="AA34" i="117"/>
  <c r="P33" i="117"/>
  <c r="P38" i="117"/>
  <c r="Z35" i="117"/>
  <c r="O33" i="117"/>
  <c r="O38" i="117"/>
  <c r="Z34" i="117"/>
  <c r="L33" i="117"/>
  <c r="CE32" i="117"/>
  <c r="CD32" i="117"/>
  <c r="CC32" i="117"/>
  <c r="CB32" i="117"/>
  <c r="CA32" i="117"/>
  <c r="BZ32" i="117"/>
  <c r="AT32" i="117"/>
  <c r="AI32" i="117"/>
  <c r="V32" i="117"/>
  <c r="V38" i="117"/>
  <c r="AB33" i="117"/>
  <c r="AL33" i="117"/>
  <c r="AW33" i="117"/>
  <c r="U32" i="117"/>
  <c r="U38" i="117"/>
  <c r="AB32" i="117"/>
  <c r="AL32" i="117"/>
  <c r="AW32" i="117"/>
  <c r="R32" i="117"/>
  <c r="R38" i="117"/>
  <c r="AA33" i="117"/>
  <c r="Q32" i="117"/>
  <c r="Q38" i="117"/>
  <c r="AA32" i="117" s="1"/>
  <c r="N32" i="117"/>
  <c r="N38" i="117"/>
  <c r="Z33" i="117"/>
  <c r="M32" i="117"/>
  <c r="M38" i="117"/>
  <c r="Z32" i="117"/>
  <c r="L32" i="117"/>
  <c r="AQ31" i="117"/>
  <c r="AP31" i="117"/>
  <c r="AO31" i="117"/>
  <c r="AN31" i="117"/>
  <c r="CE26" i="117"/>
  <c r="CD26" i="117"/>
  <c r="CC26" i="117"/>
  <c r="CB26" i="117"/>
  <c r="CA26" i="117"/>
  <c r="BZ26" i="117"/>
  <c r="W26" i="117"/>
  <c r="V26" i="117"/>
  <c r="S26" i="117"/>
  <c r="R26" i="117"/>
  <c r="O26" i="117"/>
  <c r="N26" i="117"/>
  <c r="L26" i="117"/>
  <c r="H26" i="117"/>
  <c r="C26" i="117"/>
  <c r="CE25" i="117"/>
  <c r="CD25" i="117"/>
  <c r="CC25" i="117"/>
  <c r="CB25" i="117"/>
  <c r="CA25" i="117"/>
  <c r="BZ25" i="117"/>
  <c r="X25" i="117"/>
  <c r="U25" i="117"/>
  <c r="T25" i="117"/>
  <c r="Q25" i="117"/>
  <c r="P25" i="117"/>
  <c r="M25" i="117"/>
  <c r="L25" i="117"/>
  <c r="H25" i="117"/>
  <c r="C25" i="117"/>
  <c r="CE24" i="117"/>
  <c r="CD24" i="117"/>
  <c r="CC24" i="117"/>
  <c r="CB24" i="117"/>
  <c r="CA24" i="117"/>
  <c r="BZ24" i="117"/>
  <c r="AI24" i="117"/>
  <c r="AT24" i="117"/>
  <c r="X24" i="117"/>
  <c r="V24" i="117"/>
  <c r="T24" i="117"/>
  <c r="R24" i="117"/>
  <c r="P24" i="117"/>
  <c r="N24" i="117"/>
  <c r="L24" i="117"/>
  <c r="H24" i="117"/>
  <c r="C24" i="117"/>
  <c r="CE23" i="117"/>
  <c r="CD23" i="117"/>
  <c r="CC23" i="117"/>
  <c r="CB23" i="117"/>
  <c r="CA23" i="117"/>
  <c r="BZ23" i="117"/>
  <c r="AI23" i="117"/>
  <c r="AT23" i="117"/>
  <c r="W23" i="117"/>
  <c r="U23" i="117"/>
  <c r="S23" i="117"/>
  <c r="Q23" i="117"/>
  <c r="O23" i="117"/>
  <c r="M23" i="117"/>
  <c r="L23" i="117"/>
  <c r="H23" i="117"/>
  <c r="C23" i="117"/>
  <c r="CE22" i="117"/>
  <c r="CD22" i="117"/>
  <c r="CC22" i="117"/>
  <c r="CB22" i="117"/>
  <c r="CA22" i="117"/>
  <c r="BZ22" i="117"/>
  <c r="AI22" i="117"/>
  <c r="AT22" i="117"/>
  <c r="X22" i="117"/>
  <c r="X27" i="117"/>
  <c r="AB24" i="117"/>
  <c r="AL24" i="117"/>
  <c r="AW24" i="117"/>
  <c r="W22" i="117"/>
  <c r="W27" i="117"/>
  <c r="AB23" i="117"/>
  <c r="AL23" i="117"/>
  <c r="AW23" i="117"/>
  <c r="T22" i="117"/>
  <c r="S22" i="117"/>
  <c r="P22" i="117"/>
  <c r="O22" i="117"/>
  <c r="L22" i="117"/>
  <c r="CE21" i="117"/>
  <c r="CD21" i="117"/>
  <c r="CC21" i="117"/>
  <c r="CB21" i="117"/>
  <c r="CA21" i="117"/>
  <c r="BZ21" i="117"/>
  <c r="CF21" i="117" s="1"/>
  <c r="AI21" i="117"/>
  <c r="AT21" i="117"/>
  <c r="V21" i="117"/>
  <c r="V27" i="117"/>
  <c r="AB22" i="117"/>
  <c r="AL22" i="117"/>
  <c r="AW22" i="117"/>
  <c r="U21" i="117"/>
  <c r="U27" i="117"/>
  <c r="AB21" i="117"/>
  <c r="AL21" i="117"/>
  <c r="AW21" i="117"/>
  <c r="R21" i="117"/>
  <c r="R27" i="117"/>
  <c r="AA22" i="117"/>
  <c r="Q21" i="117"/>
  <c r="Q27" i="117"/>
  <c r="AA21" i="117"/>
  <c r="N21" i="117"/>
  <c r="N27" i="117"/>
  <c r="Z22" i="117"/>
  <c r="M21" i="117"/>
  <c r="M27" i="117"/>
  <c r="Z21" i="117"/>
  <c r="L21" i="117"/>
  <c r="AQ20" i="117"/>
  <c r="AP20" i="117"/>
  <c r="AO20" i="117"/>
  <c r="AN20" i="117"/>
  <c r="CE15" i="117"/>
  <c r="CD15" i="117"/>
  <c r="CC15" i="117"/>
  <c r="CB15" i="117"/>
  <c r="CA15" i="117"/>
  <c r="BZ15" i="117"/>
  <c r="W15" i="117"/>
  <c r="V15" i="117"/>
  <c r="S15" i="117"/>
  <c r="R15" i="117"/>
  <c r="O15" i="117"/>
  <c r="N15" i="117"/>
  <c r="L15" i="117"/>
  <c r="H15" i="117"/>
  <c r="C15" i="117"/>
  <c r="CE14" i="117"/>
  <c r="CD14" i="117"/>
  <c r="CC14" i="117"/>
  <c r="CB14" i="117"/>
  <c r="CA14" i="117"/>
  <c r="BZ14" i="117"/>
  <c r="CF14" i="117"/>
  <c r="X14" i="117"/>
  <c r="U14" i="117"/>
  <c r="T14" i="117"/>
  <c r="Q14" i="117"/>
  <c r="P14" i="117"/>
  <c r="M14" i="117"/>
  <c r="L14" i="117"/>
  <c r="H14" i="117"/>
  <c r="C14" i="117"/>
  <c r="CE13" i="117"/>
  <c r="CD13" i="117"/>
  <c r="CC13" i="117"/>
  <c r="CB13" i="117"/>
  <c r="CA13" i="117"/>
  <c r="BZ13" i="117"/>
  <c r="AI13" i="117"/>
  <c r="AT13" i="117"/>
  <c r="X13" i="117"/>
  <c r="V13" i="117"/>
  <c r="T13" i="117"/>
  <c r="R13" i="117"/>
  <c r="P13" i="117"/>
  <c r="N13" i="117"/>
  <c r="L13" i="117"/>
  <c r="H13" i="117"/>
  <c r="C13" i="117"/>
  <c r="CE12" i="117"/>
  <c r="CD12" i="117"/>
  <c r="CC12" i="117"/>
  <c r="CB12" i="117"/>
  <c r="CA12" i="117"/>
  <c r="BZ12" i="117"/>
  <c r="AI12" i="117"/>
  <c r="AT12" i="117"/>
  <c r="W12" i="117"/>
  <c r="U12" i="117"/>
  <c r="S12" i="117"/>
  <c r="Q12" i="117"/>
  <c r="O12" i="117"/>
  <c r="M12" i="117"/>
  <c r="L12" i="117"/>
  <c r="H12" i="117"/>
  <c r="C12" i="117"/>
  <c r="CE11" i="117"/>
  <c r="CD11" i="117"/>
  <c r="CC11" i="117"/>
  <c r="CB11" i="117"/>
  <c r="CA11" i="117"/>
  <c r="BZ11" i="117"/>
  <c r="AI11" i="117"/>
  <c r="AT11" i="117"/>
  <c r="X11" i="117"/>
  <c r="X16" i="117"/>
  <c r="AB13" i="117"/>
  <c r="AL13" i="117"/>
  <c r="AW13" i="117"/>
  <c r="W11" i="117"/>
  <c r="W16" i="117"/>
  <c r="AB12" i="117"/>
  <c r="AL12" i="117"/>
  <c r="AW12" i="117"/>
  <c r="T11" i="117"/>
  <c r="T16" i="117"/>
  <c r="AA13" i="117"/>
  <c r="S11" i="117"/>
  <c r="S16" i="117"/>
  <c r="AA12" i="117"/>
  <c r="P11" i="117"/>
  <c r="P16" i="117"/>
  <c r="Z13" i="117"/>
  <c r="O11" i="117"/>
  <c r="O16" i="117"/>
  <c r="Z12" i="117"/>
  <c r="L11" i="117"/>
  <c r="CE10" i="117"/>
  <c r="CD10" i="117"/>
  <c r="CC10" i="117"/>
  <c r="CB10" i="117"/>
  <c r="CA10" i="117"/>
  <c r="BZ10" i="117"/>
  <c r="AI10" i="117"/>
  <c r="AT10" i="117"/>
  <c r="V10" i="117"/>
  <c r="V16" i="117"/>
  <c r="AB11" i="117"/>
  <c r="AL11" i="117"/>
  <c r="AW11" i="117"/>
  <c r="U10" i="117"/>
  <c r="U16" i="117"/>
  <c r="AB10" i="117"/>
  <c r="AL10" i="117"/>
  <c r="AW10" i="117"/>
  <c r="R10" i="117"/>
  <c r="R16" i="117"/>
  <c r="AA11" i="117"/>
  <c r="Q10" i="117"/>
  <c r="Q16" i="117"/>
  <c r="AA10" i="117"/>
  <c r="N10" i="117"/>
  <c r="N16" i="117"/>
  <c r="Z11" i="117"/>
  <c r="M10" i="117"/>
  <c r="M16" i="117"/>
  <c r="Z10" i="117"/>
  <c r="L10" i="117"/>
  <c r="AQ9" i="117"/>
  <c r="AP9" i="117"/>
  <c r="AO9" i="117"/>
  <c r="AN9" i="117"/>
  <c r="BK6" i="117"/>
  <c r="C6" i="117"/>
  <c r="CE48" i="116"/>
  <c r="CD48" i="116"/>
  <c r="CC48" i="116"/>
  <c r="CB48" i="116"/>
  <c r="CA48" i="116"/>
  <c r="BZ48" i="116"/>
  <c r="W48" i="116"/>
  <c r="W49" i="116" s="1"/>
  <c r="AB45" i="116" s="1"/>
  <c r="AL45" i="116" s="1"/>
  <c r="AW45" i="116" s="1"/>
  <c r="V48" i="116"/>
  <c r="S48" i="116"/>
  <c r="R48" i="116"/>
  <c r="O48" i="116"/>
  <c r="N48" i="116"/>
  <c r="L48" i="116"/>
  <c r="H48" i="116"/>
  <c r="C48" i="116"/>
  <c r="CE47" i="116"/>
  <c r="CD47" i="116"/>
  <c r="CC47" i="116"/>
  <c r="CB47" i="116"/>
  <c r="CA47" i="116"/>
  <c r="BZ47" i="116"/>
  <c r="CF47" i="116" s="1"/>
  <c r="X47" i="116"/>
  <c r="U47" i="116"/>
  <c r="T47" i="116"/>
  <c r="Q47" i="116"/>
  <c r="P47" i="116"/>
  <c r="M47" i="116"/>
  <c r="L47" i="116"/>
  <c r="H47" i="116"/>
  <c r="C47" i="116"/>
  <c r="CE46" i="116"/>
  <c r="CD46" i="116"/>
  <c r="CC46" i="116"/>
  <c r="CB46" i="116"/>
  <c r="CA46" i="116"/>
  <c r="BZ46" i="116"/>
  <c r="AI46" i="116"/>
  <c r="AT46" i="116"/>
  <c r="X46" i="116"/>
  <c r="V46" i="116"/>
  <c r="T46" i="116"/>
  <c r="T49" i="116"/>
  <c r="R46" i="116"/>
  <c r="P46" i="116"/>
  <c r="N46" i="116"/>
  <c r="L46" i="116"/>
  <c r="H46" i="116"/>
  <c r="C46" i="116"/>
  <c r="CE45" i="116"/>
  <c r="CD45" i="116"/>
  <c r="CC45" i="116"/>
  <c r="CB45" i="116"/>
  <c r="CA45" i="116"/>
  <c r="BZ45" i="116"/>
  <c r="AI45" i="116"/>
  <c r="AT45" i="116"/>
  <c r="W45" i="116"/>
  <c r="U45" i="116"/>
  <c r="S45" i="116"/>
  <c r="Q45" i="116"/>
  <c r="O45" i="116"/>
  <c r="M45" i="116"/>
  <c r="L45" i="116"/>
  <c r="H45" i="116"/>
  <c r="C45" i="116"/>
  <c r="CE44" i="116"/>
  <c r="CD44" i="116"/>
  <c r="CC44" i="116"/>
  <c r="CB44" i="116"/>
  <c r="CA44" i="116"/>
  <c r="BZ44" i="116"/>
  <c r="AI44" i="116"/>
  <c r="AT44" i="116"/>
  <c r="X44" i="116"/>
  <c r="X49" i="116" s="1"/>
  <c r="AB46" i="116" s="1"/>
  <c r="W44" i="116"/>
  <c r="T44" i="116"/>
  <c r="AA46" i="116"/>
  <c r="S44" i="116"/>
  <c r="S49" i="116" s="1"/>
  <c r="AA45" i="116" s="1"/>
  <c r="P44" i="116"/>
  <c r="P49" i="116" s="1"/>
  <c r="Z46" i="116" s="1"/>
  <c r="O44" i="116"/>
  <c r="O49" i="116" s="1"/>
  <c r="Z45" i="116" s="1"/>
  <c r="L44" i="116"/>
  <c r="CE43" i="116"/>
  <c r="CD43" i="116"/>
  <c r="CC43" i="116"/>
  <c r="CB43" i="116"/>
  <c r="CA43" i="116"/>
  <c r="BZ43" i="116"/>
  <c r="AT43" i="116"/>
  <c r="AI43" i="116"/>
  <c r="V43" i="116"/>
  <c r="V49" i="116" s="1"/>
  <c r="AB44" i="116" s="1"/>
  <c r="U43" i="116"/>
  <c r="U49" i="116" s="1"/>
  <c r="AB43" i="116" s="1"/>
  <c r="AL43" i="116" s="1"/>
  <c r="AW43" i="116" s="1"/>
  <c r="R43" i="116"/>
  <c r="R49" i="116" s="1"/>
  <c r="AA44" i="116" s="1"/>
  <c r="AK44" i="116" s="1"/>
  <c r="AV44" i="116" s="1"/>
  <c r="Q43" i="116"/>
  <c r="Q49" i="116" s="1"/>
  <c r="AA43" i="116" s="1"/>
  <c r="N43" i="116"/>
  <c r="N49" i="116" s="1"/>
  <c r="Z44" i="116" s="1"/>
  <c r="M43" i="116"/>
  <c r="M49" i="116" s="1"/>
  <c r="Z43" i="116" s="1"/>
  <c r="L43" i="116"/>
  <c r="AQ42" i="116"/>
  <c r="AP42" i="116"/>
  <c r="AO42" i="116"/>
  <c r="AN42" i="116"/>
  <c r="CE37" i="116"/>
  <c r="CD37" i="116"/>
  <c r="CC37" i="116"/>
  <c r="CB37" i="116"/>
  <c r="CA37" i="116"/>
  <c r="BZ37" i="116"/>
  <c r="W37" i="116"/>
  <c r="V37" i="116"/>
  <c r="S37" i="116"/>
  <c r="R37" i="116"/>
  <c r="O37" i="116"/>
  <c r="N37" i="116"/>
  <c r="L37" i="116"/>
  <c r="H37" i="116"/>
  <c r="C37" i="116"/>
  <c r="CE36" i="116"/>
  <c r="CD36" i="116"/>
  <c r="CC36" i="116"/>
  <c r="CB36" i="116"/>
  <c r="CA36" i="116"/>
  <c r="BZ36" i="116"/>
  <c r="X36" i="116"/>
  <c r="U36" i="116"/>
  <c r="T36" i="116"/>
  <c r="Q36" i="116"/>
  <c r="P36" i="116"/>
  <c r="M36" i="116"/>
  <c r="L36" i="116"/>
  <c r="H36" i="116"/>
  <c r="C36" i="116"/>
  <c r="CE35" i="116"/>
  <c r="CD35" i="116"/>
  <c r="CC35" i="116"/>
  <c r="CB35" i="116"/>
  <c r="CA35" i="116"/>
  <c r="BZ35" i="116"/>
  <c r="AI35" i="116"/>
  <c r="AT35" i="116"/>
  <c r="X35" i="116"/>
  <c r="V35" i="116"/>
  <c r="T35" i="116"/>
  <c r="R35" i="116"/>
  <c r="P35" i="116"/>
  <c r="N35" i="116"/>
  <c r="L35" i="116"/>
  <c r="H35" i="116"/>
  <c r="C35" i="116"/>
  <c r="CE34" i="116"/>
  <c r="CD34" i="116"/>
  <c r="CC34" i="116"/>
  <c r="CB34" i="116"/>
  <c r="CA34" i="116"/>
  <c r="BZ34" i="116"/>
  <c r="AI34" i="116"/>
  <c r="AT34" i="116"/>
  <c r="W34" i="116"/>
  <c r="U34" i="116"/>
  <c r="S34" i="116"/>
  <c r="Q34" i="116"/>
  <c r="O34" i="116"/>
  <c r="M34" i="116"/>
  <c r="L34" i="116"/>
  <c r="H34" i="116"/>
  <c r="C34" i="116"/>
  <c r="CE33" i="116"/>
  <c r="CD33" i="116"/>
  <c r="CC33" i="116"/>
  <c r="CB33" i="116"/>
  <c r="CA33" i="116"/>
  <c r="BZ33" i="116"/>
  <c r="AT33" i="116"/>
  <c r="AI33" i="116"/>
  <c r="X33" i="116"/>
  <c r="X38" i="116"/>
  <c r="AB35" i="116"/>
  <c r="AL35" i="116"/>
  <c r="AW35" i="116"/>
  <c r="W33" i="116"/>
  <c r="W38" i="116"/>
  <c r="AB34" i="116"/>
  <c r="AL34" i="116"/>
  <c r="AW34" i="116"/>
  <c r="T33" i="116"/>
  <c r="T38" i="116"/>
  <c r="AA35" i="116"/>
  <c r="S33" i="116"/>
  <c r="S38" i="116"/>
  <c r="AA34" i="116"/>
  <c r="P33" i="116"/>
  <c r="P38" i="116"/>
  <c r="Z35" i="116"/>
  <c r="O33" i="116"/>
  <c r="O38" i="116"/>
  <c r="Z34" i="116"/>
  <c r="L33" i="116"/>
  <c r="CE32" i="116"/>
  <c r="CD32" i="116"/>
  <c r="CC32" i="116"/>
  <c r="CB32" i="116"/>
  <c r="CA32" i="116"/>
  <c r="BZ32" i="116"/>
  <c r="AT32" i="116"/>
  <c r="AI32" i="116"/>
  <c r="V32" i="116"/>
  <c r="V38" i="116"/>
  <c r="AB33" i="116"/>
  <c r="AL33" i="116"/>
  <c r="AW33" i="116"/>
  <c r="U32" i="116"/>
  <c r="U38" i="116"/>
  <c r="AB32" i="116"/>
  <c r="AL32" i="116"/>
  <c r="AW32" i="116"/>
  <c r="R32" i="116"/>
  <c r="R38" i="116"/>
  <c r="AA33" i="116"/>
  <c r="Q32" i="116"/>
  <c r="Q38" i="116"/>
  <c r="AA32" i="116"/>
  <c r="N32" i="116"/>
  <c r="N38" i="116"/>
  <c r="Z33" i="116"/>
  <c r="M32" i="116"/>
  <c r="M38" i="116"/>
  <c r="Z32" i="116"/>
  <c r="L32" i="116"/>
  <c r="AQ31" i="116"/>
  <c r="AP31" i="116"/>
  <c r="AO31" i="116"/>
  <c r="AN31" i="116"/>
  <c r="CE26" i="116"/>
  <c r="CD26" i="116"/>
  <c r="CC26" i="116"/>
  <c r="CB26" i="116"/>
  <c r="CA26" i="116"/>
  <c r="BZ26" i="116"/>
  <c r="W26" i="116"/>
  <c r="V26" i="116"/>
  <c r="S26" i="116"/>
  <c r="R26" i="116"/>
  <c r="O26" i="116"/>
  <c r="N26" i="116"/>
  <c r="L26" i="116"/>
  <c r="H26" i="116"/>
  <c r="C26" i="116"/>
  <c r="CE25" i="116"/>
  <c r="CD25" i="116"/>
  <c r="CC25" i="116"/>
  <c r="CB25" i="116"/>
  <c r="CA25" i="116"/>
  <c r="BZ25" i="116"/>
  <c r="X25" i="116"/>
  <c r="U25" i="116"/>
  <c r="T25" i="116"/>
  <c r="Q25" i="116"/>
  <c r="P25" i="116"/>
  <c r="M25" i="116"/>
  <c r="L25" i="116"/>
  <c r="H25" i="116"/>
  <c r="C25" i="116"/>
  <c r="CE24" i="116"/>
  <c r="CD24" i="116"/>
  <c r="CC24" i="116"/>
  <c r="CB24" i="116"/>
  <c r="CA24" i="116"/>
  <c r="BZ24" i="116"/>
  <c r="AI24" i="116"/>
  <c r="AT24" i="116"/>
  <c r="X24" i="116"/>
  <c r="V24" i="116"/>
  <c r="T24" i="116"/>
  <c r="R24" i="116"/>
  <c r="P24" i="116"/>
  <c r="N24" i="116"/>
  <c r="L24" i="116"/>
  <c r="H24" i="116"/>
  <c r="C24" i="116"/>
  <c r="CE23" i="116"/>
  <c r="CD23" i="116"/>
  <c r="CC23" i="116"/>
  <c r="CB23" i="116"/>
  <c r="CA23" i="116"/>
  <c r="BZ23" i="116"/>
  <c r="AI23" i="116"/>
  <c r="AT23" i="116"/>
  <c r="W23" i="116"/>
  <c r="U23" i="116"/>
  <c r="S23" i="116"/>
  <c r="Q23" i="116"/>
  <c r="O23" i="116"/>
  <c r="M23" i="116"/>
  <c r="L23" i="116"/>
  <c r="H23" i="116"/>
  <c r="C23" i="116"/>
  <c r="CE22" i="116"/>
  <c r="CD22" i="116"/>
  <c r="CC22" i="116"/>
  <c r="CB22" i="116"/>
  <c r="CA22" i="116"/>
  <c r="BZ22" i="116"/>
  <c r="CF22" i="116"/>
  <c r="AI22" i="116"/>
  <c r="AT22" i="116"/>
  <c r="X22" i="116"/>
  <c r="X27" i="116"/>
  <c r="AB24" i="116"/>
  <c r="AL24" i="116"/>
  <c r="AW24" i="116"/>
  <c r="W22" i="116"/>
  <c r="W27" i="116"/>
  <c r="AB23" i="116"/>
  <c r="AL23" i="116"/>
  <c r="AW23" i="116"/>
  <c r="T22" i="116"/>
  <c r="T27" i="116"/>
  <c r="AA24" i="116"/>
  <c r="S22" i="116"/>
  <c r="S27" i="116"/>
  <c r="AA23" i="116"/>
  <c r="P22" i="116"/>
  <c r="P27" i="116"/>
  <c r="Z24" i="116"/>
  <c r="O22" i="116"/>
  <c r="O27" i="116"/>
  <c r="Z23" i="116"/>
  <c r="L22" i="116"/>
  <c r="CE21" i="116"/>
  <c r="CD21" i="116"/>
  <c r="CC21" i="116"/>
  <c r="CB21" i="116"/>
  <c r="CA21" i="116"/>
  <c r="BZ21" i="116"/>
  <c r="CF21" i="116" s="1"/>
  <c r="AT21" i="116"/>
  <c r="AI21" i="116"/>
  <c r="V21" i="116"/>
  <c r="V27" i="116"/>
  <c r="AB22" i="116"/>
  <c r="AL22" i="116"/>
  <c r="AW22" i="116"/>
  <c r="U21" i="116"/>
  <c r="U27" i="116"/>
  <c r="AB21" i="116"/>
  <c r="AL21" i="116"/>
  <c r="AW21" i="116"/>
  <c r="R21" i="116"/>
  <c r="R27" i="116"/>
  <c r="AA22" i="116"/>
  <c r="Q21" i="116"/>
  <c r="Q27" i="116"/>
  <c r="AA21" i="116"/>
  <c r="N21" i="116"/>
  <c r="N27" i="116"/>
  <c r="Z22" i="116"/>
  <c r="M21" i="116"/>
  <c r="M27" i="116"/>
  <c r="Z21" i="116"/>
  <c r="L21" i="116"/>
  <c r="AQ20" i="116"/>
  <c r="AP20" i="116"/>
  <c r="AO20" i="116"/>
  <c r="AN20" i="116"/>
  <c r="CE15" i="116"/>
  <c r="CD15" i="116"/>
  <c r="CC15" i="116"/>
  <c r="CB15" i="116"/>
  <c r="CA15" i="116"/>
  <c r="BZ15" i="116"/>
  <c r="W15" i="116"/>
  <c r="V15" i="116"/>
  <c r="S15" i="116"/>
  <c r="R15" i="116"/>
  <c r="O15" i="116"/>
  <c r="N15" i="116"/>
  <c r="L15" i="116"/>
  <c r="H15" i="116"/>
  <c r="C15" i="116"/>
  <c r="CE14" i="116"/>
  <c r="CD14" i="116"/>
  <c r="CC14" i="116"/>
  <c r="CB14" i="116"/>
  <c r="CA14" i="116"/>
  <c r="BZ14" i="116"/>
  <c r="X14" i="116"/>
  <c r="U14" i="116"/>
  <c r="T14" i="116"/>
  <c r="Q14" i="116"/>
  <c r="P14" i="116"/>
  <c r="M14" i="116"/>
  <c r="L14" i="116"/>
  <c r="H14" i="116"/>
  <c r="C14" i="116"/>
  <c r="CE13" i="116"/>
  <c r="CD13" i="116"/>
  <c r="CC13" i="116"/>
  <c r="CB13" i="116"/>
  <c r="CA13" i="116"/>
  <c r="BZ13" i="116"/>
  <c r="AI13" i="116"/>
  <c r="AT13" i="116"/>
  <c r="X13" i="116"/>
  <c r="V13" i="116"/>
  <c r="T13" i="116"/>
  <c r="R13" i="116"/>
  <c r="P13" i="116"/>
  <c r="N13" i="116"/>
  <c r="L13" i="116"/>
  <c r="H13" i="116"/>
  <c r="C13" i="116"/>
  <c r="CE12" i="116"/>
  <c r="CD12" i="116"/>
  <c r="CC12" i="116"/>
  <c r="CB12" i="116"/>
  <c r="CA12" i="116"/>
  <c r="BZ12" i="116"/>
  <c r="AI12" i="116"/>
  <c r="AT12" i="116"/>
  <c r="W12" i="116"/>
  <c r="U12" i="116"/>
  <c r="S12" i="116"/>
  <c r="Q12" i="116"/>
  <c r="O12" i="116"/>
  <c r="M12" i="116"/>
  <c r="L12" i="116"/>
  <c r="H12" i="116"/>
  <c r="C12" i="116"/>
  <c r="CE11" i="116"/>
  <c r="CD11" i="116"/>
  <c r="CC11" i="116"/>
  <c r="CB11" i="116"/>
  <c r="CA11" i="116"/>
  <c r="BZ11" i="116"/>
  <c r="AI11" i="116"/>
  <c r="AT11" i="116"/>
  <c r="X11" i="116"/>
  <c r="X16" i="116"/>
  <c r="AB13" i="116"/>
  <c r="AL13" i="116"/>
  <c r="AW13" i="116"/>
  <c r="W11" i="116"/>
  <c r="W16" i="116"/>
  <c r="AB12" i="116"/>
  <c r="AL12" i="116"/>
  <c r="AW12" i="116"/>
  <c r="T11" i="116"/>
  <c r="T16" i="116"/>
  <c r="AA13" i="116"/>
  <c r="S11" i="116"/>
  <c r="S16" i="116"/>
  <c r="AA12" i="116"/>
  <c r="P11" i="116"/>
  <c r="P16" i="116"/>
  <c r="Z13" i="116"/>
  <c r="O11" i="116"/>
  <c r="O16" i="116"/>
  <c r="Z12" i="116"/>
  <c r="L11" i="116"/>
  <c r="CE10" i="116"/>
  <c r="CD10" i="116"/>
  <c r="CC10" i="116"/>
  <c r="CB10" i="116"/>
  <c r="CA10" i="116"/>
  <c r="BZ10" i="116"/>
  <c r="AT10" i="116"/>
  <c r="AI10" i="116"/>
  <c r="V10" i="116"/>
  <c r="V16" i="116"/>
  <c r="AB11" i="116"/>
  <c r="AL11" i="116"/>
  <c r="AW11" i="116"/>
  <c r="U10" i="116"/>
  <c r="U16" i="116"/>
  <c r="AB10" i="116"/>
  <c r="AL10" i="116"/>
  <c r="AW10" i="116"/>
  <c r="R10" i="116"/>
  <c r="R16" i="116"/>
  <c r="AA11" i="116"/>
  <c r="Q10" i="116"/>
  <c r="Q16" i="116"/>
  <c r="AA10" i="116"/>
  <c r="N10" i="116"/>
  <c r="N16" i="116"/>
  <c r="Z11" i="116"/>
  <c r="M10" i="116"/>
  <c r="M16" i="116"/>
  <c r="Z10" i="116"/>
  <c r="L10" i="116"/>
  <c r="AQ9" i="116"/>
  <c r="AP9" i="116"/>
  <c r="AO9" i="116"/>
  <c r="AN9" i="116"/>
  <c r="BK6" i="116"/>
  <c r="C6" i="116"/>
  <c r="CE48" i="115"/>
  <c r="CD48" i="115"/>
  <c r="CC48" i="115"/>
  <c r="CB48" i="115"/>
  <c r="CA48" i="115"/>
  <c r="BZ48" i="115"/>
  <c r="CF48" i="115" s="1"/>
  <c r="W48" i="115"/>
  <c r="V48" i="115"/>
  <c r="S48" i="115"/>
  <c r="R48" i="115"/>
  <c r="O48" i="115"/>
  <c r="N48" i="115"/>
  <c r="L48" i="115"/>
  <c r="H48" i="115"/>
  <c r="C48" i="115"/>
  <c r="CE47" i="115"/>
  <c r="CD47" i="115"/>
  <c r="CC47" i="115"/>
  <c r="CB47" i="115"/>
  <c r="CA47" i="115"/>
  <c r="BZ47" i="115"/>
  <c r="CF47" i="115" s="1"/>
  <c r="X47" i="115"/>
  <c r="U47" i="115"/>
  <c r="T47" i="115"/>
  <c r="Q47" i="115"/>
  <c r="P47" i="115"/>
  <c r="M47" i="115"/>
  <c r="L47" i="115"/>
  <c r="H47" i="115"/>
  <c r="C47" i="115"/>
  <c r="CE46" i="115"/>
  <c r="CD46" i="115"/>
  <c r="CC46" i="115"/>
  <c r="CB46" i="115"/>
  <c r="CA46" i="115"/>
  <c r="BZ46" i="115"/>
  <c r="AI46" i="115"/>
  <c r="AT46" i="115"/>
  <c r="X46" i="115"/>
  <c r="V46" i="115"/>
  <c r="T46" i="115"/>
  <c r="R46" i="115"/>
  <c r="P46" i="115"/>
  <c r="N46" i="115"/>
  <c r="L46" i="115"/>
  <c r="H46" i="115"/>
  <c r="C46" i="115"/>
  <c r="CE45" i="115"/>
  <c r="CD45" i="115"/>
  <c r="CC45" i="115"/>
  <c r="CB45" i="115"/>
  <c r="CA45" i="115"/>
  <c r="BZ45" i="115"/>
  <c r="AI45" i="115"/>
  <c r="AT45" i="115"/>
  <c r="W45" i="115"/>
  <c r="U45" i="115"/>
  <c r="S45" i="115"/>
  <c r="Q45" i="115"/>
  <c r="O45" i="115"/>
  <c r="M45" i="115"/>
  <c r="L45" i="115"/>
  <c r="H45" i="115"/>
  <c r="C45" i="115"/>
  <c r="CE44" i="115"/>
  <c r="CD44" i="115"/>
  <c r="CC44" i="115"/>
  <c r="CB44" i="115"/>
  <c r="CA44" i="115"/>
  <c r="BZ44" i="115"/>
  <c r="CF44" i="115" s="1"/>
  <c r="AI44" i="115"/>
  <c r="AT44" i="115"/>
  <c r="X44" i="115"/>
  <c r="X49" i="115" s="1"/>
  <c r="AB46" i="115" s="1"/>
  <c r="W44" i="115"/>
  <c r="W49" i="115" s="1"/>
  <c r="AB45" i="115" s="1"/>
  <c r="AL45" i="115" s="1"/>
  <c r="AW45" i="115" s="1"/>
  <c r="T44" i="115"/>
  <c r="T49" i="115" s="1"/>
  <c r="AA46" i="115" s="1"/>
  <c r="AK46" i="115" s="1"/>
  <c r="AV46" i="115" s="1"/>
  <c r="S44" i="115"/>
  <c r="S49" i="115" s="1"/>
  <c r="AA45" i="115" s="1"/>
  <c r="P44" i="115"/>
  <c r="P49" i="115" s="1"/>
  <c r="Z46" i="115" s="1"/>
  <c r="O44" i="115"/>
  <c r="O49" i="115" s="1"/>
  <c r="Z45" i="115" s="1"/>
  <c r="L44" i="115"/>
  <c r="CE43" i="115"/>
  <c r="CD43" i="115"/>
  <c r="CC43" i="115"/>
  <c r="CB43" i="115"/>
  <c r="CA43" i="115"/>
  <c r="BZ43" i="115"/>
  <c r="AI43" i="115"/>
  <c r="AT43" i="115"/>
  <c r="V43" i="115"/>
  <c r="V49" i="115" s="1"/>
  <c r="AB44" i="115" s="1"/>
  <c r="U43" i="115"/>
  <c r="U49" i="115" s="1"/>
  <c r="AB43" i="115" s="1"/>
  <c r="AL43" i="115" s="1"/>
  <c r="AW43" i="115" s="1"/>
  <c r="R43" i="115"/>
  <c r="R49" i="115" s="1"/>
  <c r="AA44" i="115" s="1"/>
  <c r="AK44" i="115" s="1"/>
  <c r="AV44" i="115" s="1"/>
  <c r="Q43" i="115"/>
  <c r="Q49" i="115" s="1"/>
  <c r="AA43" i="115" s="1"/>
  <c r="N43" i="115"/>
  <c r="N49" i="115" s="1"/>
  <c r="Z44" i="115" s="1"/>
  <c r="M43" i="115"/>
  <c r="M49" i="115" s="1"/>
  <c r="Z43" i="115" s="1"/>
  <c r="L43" i="115"/>
  <c r="AQ42" i="115"/>
  <c r="AP42" i="115"/>
  <c r="AO42" i="115"/>
  <c r="AN42" i="115"/>
  <c r="CE37" i="115"/>
  <c r="CD37" i="115"/>
  <c r="CC37" i="115"/>
  <c r="CB37" i="115"/>
  <c r="CA37" i="115"/>
  <c r="BZ37" i="115"/>
  <c r="W37" i="115"/>
  <c r="V37" i="115"/>
  <c r="S37" i="115"/>
  <c r="R37" i="115"/>
  <c r="O37" i="115"/>
  <c r="N37" i="115"/>
  <c r="L37" i="115"/>
  <c r="H37" i="115"/>
  <c r="C37" i="115"/>
  <c r="CE36" i="115"/>
  <c r="CD36" i="115"/>
  <c r="CC36" i="115"/>
  <c r="CB36" i="115"/>
  <c r="CA36" i="115"/>
  <c r="BZ36" i="115"/>
  <c r="CF36" i="115" s="1"/>
  <c r="X36" i="115"/>
  <c r="U36" i="115"/>
  <c r="T36" i="115"/>
  <c r="Q36" i="115"/>
  <c r="P36" i="115"/>
  <c r="M36" i="115"/>
  <c r="L36" i="115"/>
  <c r="H36" i="115"/>
  <c r="C36" i="115"/>
  <c r="CE35" i="115"/>
  <c r="CD35" i="115"/>
  <c r="CC35" i="115"/>
  <c r="CB35" i="115"/>
  <c r="CA35" i="115"/>
  <c r="BZ35" i="115"/>
  <c r="AI35" i="115"/>
  <c r="AT35" i="115"/>
  <c r="X35" i="115"/>
  <c r="V35" i="115"/>
  <c r="T35" i="115"/>
  <c r="R35" i="115"/>
  <c r="P35" i="115"/>
  <c r="N35" i="115"/>
  <c r="L35" i="115"/>
  <c r="H35" i="115"/>
  <c r="C35" i="115"/>
  <c r="CE34" i="115"/>
  <c r="CD34" i="115"/>
  <c r="CC34" i="115"/>
  <c r="CB34" i="115"/>
  <c r="CA34" i="115"/>
  <c r="BZ34" i="115"/>
  <c r="AI34" i="115"/>
  <c r="AT34" i="115"/>
  <c r="W34" i="115"/>
  <c r="U34" i="115"/>
  <c r="S34" i="115"/>
  <c r="Q34" i="115"/>
  <c r="O34" i="115"/>
  <c r="M34" i="115"/>
  <c r="L34" i="115"/>
  <c r="H34" i="115"/>
  <c r="C34" i="115"/>
  <c r="CE33" i="115"/>
  <c r="CD33" i="115"/>
  <c r="CC33" i="115"/>
  <c r="CB33" i="115"/>
  <c r="CA33" i="115"/>
  <c r="BZ33" i="115"/>
  <c r="AI33" i="115"/>
  <c r="AT33" i="115"/>
  <c r="X33" i="115"/>
  <c r="X38" i="115"/>
  <c r="AB35" i="115"/>
  <c r="AL35" i="115"/>
  <c r="AW35" i="115"/>
  <c r="W33" i="115"/>
  <c r="W38" i="115"/>
  <c r="AB34" i="115"/>
  <c r="AL34" i="115"/>
  <c r="AW34" i="115"/>
  <c r="T33" i="115"/>
  <c r="T38" i="115"/>
  <c r="AA35" i="115"/>
  <c r="S33" i="115"/>
  <c r="S38" i="115"/>
  <c r="AA34" i="115"/>
  <c r="P33" i="115"/>
  <c r="P38" i="115"/>
  <c r="Z35" i="115"/>
  <c r="O33" i="115"/>
  <c r="O38" i="115"/>
  <c r="Z34" i="115"/>
  <c r="L33" i="115"/>
  <c r="CE32" i="115"/>
  <c r="CD32" i="115"/>
  <c r="CC32" i="115"/>
  <c r="CB32" i="115"/>
  <c r="CA32" i="115"/>
  <c r="BZ32" i="115"/>
  <c r="AI32" i="115"/>
  <c r="AT32" i="115"/>
  <c r="V32" i="115"/>
  <c r="V38" i="115"/>
  <c r="AB33" i="115"/>
  <c r="AL33" i="115"/>
  <c r="AW33" i="115"/>
  <c r="U32" i="115"/>
  <c r="U38" i="115"/>
  <c r="AB32" i="115"/>
  <c r="AL32" i="115"/>
  <c r="AW32" i="115"/>
  <c r="R32" i="115"/>
  <c r="R38" i="115"/>
  <c r="AA33" i="115"/>
  <c r="Q32" i="115"/>
  <c r="Q38" i="115"/>
  <c r="AA32" i="115"/>
  <c r="N32" i="115"/>
  <c r="N38" i="115"/>
  <c r="Z33" i="115"/>
  <c r="M32" i="115"/>
  <c r="M38" i="115"/>
  <c r="Z32" i="115"/>
  <c r="L32" i="115"/>
  <c r="AQ31" i="115"/>
  <c r="AP31" i="115"/>
  <c r="AO31" i="115"/>
  <c r="AN31" i="115"/>
  <c r="CE26" i="115"/>
  <c r="CD26" i="115"/>
  <c r="CC26" i="115"/>
  <c r="CB26" i="115"/>
  <c r="CA26" i="115"/>
  <c r="BZ26" i="115"/>
  <c r="CF26" i="115" s="1"/>
  <c r="W26" i="115"/>
  <c r="V26" i="115"/>
  <c r="S26" i="115"/>
  <c r="R26" i="115"/>
  <c r="O26" i="115"/>
  <c r="N26" i="115"/>
  <c r="L26" i="115"/>
  <c r="H26" i="115"/>
  <c r="C26" i="115"/>
  <c r="CE25" i="115"/>
  <c r="CD25" i="115"/>
  <c r="CC25" i="115"/>
  <c r="CB25" i="115"/>
  <c r="CA25" i="115"/>
  <c r="BZ25" i="115"/>
  <c r="CF25" i="115" s="1"/>
  <c r="X25" i="115"/>
  <c r="U25" i="115"/>
  <c r="T25" i="115"/>
  <c r="Q25" i="115"/>
  <c r="P25" i="115"/>
  <c r="M25" i="115"/>
  <c r="L25" i="115"/>
  <c r="H25" i="115"/>
  <c r="C25" i="115"/>
  <c r="CE24" i="115"/>
  <c r="CD24" i="115"/>
  <c r="CC24" i="115"/>
  <c r="CB24" i="115"/>
  <c r="CA24" i="115"/>
  <c r="BZ24" i="115"/>
  <c r="AI24" i="115"/>
  <c r="AT24" i="115"/>
  <c r="X24" i="115"/>
  <c r="V24" i="115"/>
  <c r="T24" i="115"/>
  <c r="R24" i="115"/>
  <c r="P24" i="115"/>
  <c r="N24" i="115"/>
  <c r="L24" i="115"/>
  <c r="H24" i="115"/>
  <c r="C24" i="115"/>
  <c r="CE23" i="115"/>
  <c r="CD23" i="115"/>
  <c r="CC23" i="115"/>
  <c r="CB23" i="115"/>
  <c r="CA23" i="115"/>
  <c r="BZ23" i="115"/>
  <c r="AI23" i="115"/>
  <c r="AT23" i="115"/>
  <c r="W23" i="115"/>
  <c r="U23" i="115"/>
  <c r="S23" i="115"/>
  <c r="Q23" i="115"/>
  <c r="O23" i="115"/>
  <c r="M23" i="115"/>
  <c r="L23" i="115"/>
  <c r="H23" i="115"/>
  <c r="C23" i="115"/>
  <c r="CE22" i="115"/>
  <c r="CD22" i="115"/>
  <c r="CC22" i="115"/>
  <c r="CB22" i="115"/>
  <c r="CA22" i="115"/>
  <c r="BZ22" i="115"/>
  <c r="AI22" i="115"/>
  <c r="AT22" i="115"/>
  <c r="X22" i="115"/>
  <c r="X27" i="115"/>
  <c r="AB24" i="115"/>
  <c r="AL24" i="115"/>
  <c r="AW24" i="115"/>
  <c r="W22" i="115"/>
  <c r="W27" i="115"/>
  <c r="AB23" i="115"/>
  <c r="AL23" i="115"/>
  <c r="AW23" i="115"/>
  <c r="T22" i="115"/>
  <c r="T27" i="115"/>
  <c r="AA24" i="115"/>
  <c r="S22" i="115"/>
  <c r="S27" i="115"/>
  <c r="AA23" i="115"/>
  <c r="P22" i="115"/>
  <c r="P27" i="115"/>
  <c r="Z24" i="115"/>
  <c r="O22" i="115"/>
  <c r="O27" i="115"/>
  <c r="Z23" i="115"/>
  <c r="L22" i="115"/>
  <c r="CE21" i="115"/>
  <c r="CD21" i="115"/>
  <c r="CC21" i="115"/>
  <c r="CB21" i="115"/>
  <c r="CA21" i="115"/>
  <c r="BZ21" i="115"/>
  <c r="CF21" i="115" s="1"/>
  <c r="AI21" i="115"/>
  <c r="AT21" i="115"/>
  <c r="V21" i="115"/>
  <c r="V27" i="115"/>
  <c r="AB22" i="115"/>
  <c r="AL22" i="115"/>
  <c r="AW22" i="115"/>
  <c r="U21" i="115"/>
  <c r="U27" i="115"/>
  <c r="AB21" i="115"/>
  <c r="AL21" i="115"/>
  <c r="AW21" i="115"/>
  <c r="R21" i="115"/>
  <c r="R27" i="115"/>
  <c r="AA22" i="115"/>
  <c r="Q21" i="115"/>
  <c r="Q27" i="115"/>
  <c r="AA21" i="115"/>
  <c r="N21" i="115"/>
  <c r="N27" i="115"/>
  <c r="Z22" i="115"/>
  <c r="M21" i="115"/>
  <c r="M27" i="115"/>
  <c r="Z21" i="115"/>
  <c r="L21" i="115"/>
  <c r="AQ20" i="115"/>
  <c r="AP20" i="115"/>
  <c r="AO20" i="115"/>
  <c r="AN20" i="115"/>
  <c r="CE15" i="115"/>
  <c r="CD15" i="115"/>
  <c r="CC15" i="115"/>
  <c r="CB15" i="115"/>
  <c r="CA15" i="115"/>
  <c r="BZ15" i="115"/>
  <c r="W15" i="115"/>
  <c r="V15" i="115"/>
  <c r="S15" i="115"/>
  <c r="R15" i="115"/>
  <c r="O15" i="115"/>
  <c r="N15" i="115"/>
  <c r="L15" i="115"/>
  <c r="H15" i="115"/>
  <c r="C15" i="115"/>
  <c r="CE14" i="115"/>
  <c r="CD14" i="115"/>
  <c r="CC14" i="115"/>
  <c r="CB14" i="115"/>
  <c r="CA14" i="115"/>
  <c r="BZ14" i="115"/>
  <c r="X14" i="115"/>
  <c r="U14" i="115"/>
  <c r="T14" i="115"/>
  <c r="Q14" i="115"/>
  <c r="P14" i="115"/>
  <c r="M14" i="115"/>
  <c r="L14" i="115"/>
  <c r="H14" i="115"/>
  <c r="C14" i="115"/>
  <c r="CE13" i="115"/>
  <c r="CD13" i="115"/>
  <c r="CC13" i="115"/>
  <c r="CB13" i="115"/>
  <c r="CA13" i="115"/>
  <c r="BZ13" i="115"/>
  <c r="CF13" i="115" s="1"/>
  <c r="AI13" i="115"/>
  <c r="AT13" i="115"/>
  <c r="X13" i="115"/>
  <c r="V13" i="115"/>
  <c r="T13" i="115"/>
  <c r="R13" i="115"/>
  <c r="P13" i="115"/>
  <c r="N13" i="115"/>
  <c r="L13" i="115"/>
  <c r="H13" i="115"/>
  <c r="C13" i="115"/>
  <c r="CE12" i="115"/>
  <c r="CD12" i="115"/>
  <c r="CC12" i="115"/>
  <c r="CB12" i="115"/>
  <c r="CA12" i="115"/>
  <c r="BZ12" i="115"/>
  <c r="CF12" i="115" s="1"/>
  <c r="AI12" i="115"/>
  <c r="AT12" i="115"/>
  <c r="W12" i="115"/>
  <c r="U12" i="115"/>
  <c r="S12" i="115"/>
  <c r="Q12" i="115"/>
  <c r="O12" i="115"/>
  <c r="M12" i="115"/>
  <c r="L12" i="115"/>
  <c r="H12" i="115"/>
  <c r="C12" i="115"/>
  <c r="CE11" i="115"/>
  <c r="CD11" i="115"/>
  <c r="CC11" i="115"/>
  <c r="CB11" i="115"/>
  <c r="CA11" i="115"/>
  <c r="BZ11" i="115"/>
  <c r="AI11" i="115"/>
  <c r="AT11" i="115"/>
  <c r="X11" i="115"/>
  <c r="X16" i="115"/>
  <c r="AB13" i="115"/>
  <c r="AL13" i="115"/>
  <c r="AW13" i="115"/>
  <c r="W11" i="115"/>
  <c r="W16" i="115"/>
  <c r="AB12" i="115"/>
  <c r="AL12" i="115"/>
  <c r="AW12" i="115"/>
  <c r="T11" i="115"/>
  <c r="T16" i="115"/>
  <c r="AA13" i="115"/>
  <c r="S11" i="115"/>
  <c r="S16" i="115"/>
  <c r="AA12" i="115"/>
  <c r="P11" i="115"/>
  <c r="P16" i="115"/>
  <c r="Z13" i="115"/>
  <c r="O11" i="115"/>
  <c r="O16" i="115"/>
  <c r="Z12" i="115"/>
  <c r="L11" i="115"/>
  <c r="CE10" i="115"/>
  <c r="CD10" i="115"/>
  <c r="CC10" i="115"/>
  <c r="CB10" i="115"/>
  <c r="CA10" i="115"/>
  <c r="BZ10" i="115"/>
  <c r="CF10" i="115" s="1"/>
  <c r="AI10" i="115"/>
  <c r="AT10" i="115"/>
  <c r="V10" i="115"/>
  <c r="V16" i="115"/>
  <c r="AB11" i="115"/>
  <c r="AL11" i="115"/>
  <c r="AW11" i="115"/>
  <c r="U10" i="115"/>
  <c r="U16" i="115"/>
  <c r="AB10" i="115"/>
  <c r="AL10" i="115"/>
  <c r="AW10" i="115"/>
  <c r="R10" i="115"/>
  <c r="R16" i="115"/>
  <c r="AA11" i="115"/>
  <c r="Q10" i="115"/>
  <c r="Q16" i="115"/>
  <c r="AA10" i="115"/>
  <c r="N10" i="115"/>
  <c r="N16" i="115"/>
  <c r="Z11" i="115"/>
  <c r="M10" i="115"/>
  <c r="M16" i="115"/>
  <c r="Z10" i="115"/>
  <c r="L10" i="115"/>
  <c r="AQ9" i="115"/>
  <c r="AP9" i="115"/>
  <c r="AO9" i="115"/>
  <c r="AN9" i="115"/>
  <c r="BK6" i="115"/>
  <c r="C6" i="115"/>
  <c r="CE48" i="114"/>
  <c r="CD48" i="114"/>
  <c r="CC48" i="114"/>
  <c r="CB48" i="114"/>
  <c r="CA48" i="114"/>
  <c r="BZ48" i="114"/>
  <c r="CF48" i="114"/>
  <c r="W48" i="114"/>
  <c r="V48" i="114"/>
  <c r="S48" i="114"/>
  <c r="R48" i="114"/>
  <c r="O48" i="114"/>
  <c r="N48" i="114"/>
  <c r="L48" i="114"/>
  <c r="H48" i="114"/>
  <c r="C48" i="114"/>
  <c r="CE47" i="114"/>
  <c r="CD47" i="114"/>
  <c r="CC47" i="114"/>
  <c r="CB47" i="114"/>
  <c r="CA47" i="114"/>
  <c r="BZ47" i="114"/>
  <c r="X47" i="114"/>
  <c r="U47" i="114"/>
  <c r="T47" i="114"/>
  <c r="Q47" i="114"/>
  <c r="P47" i="114"/>
  <c r="M47" i="114"/>
  <c r="L47" i="114"/>
  <c r="H47" i="114"/>
  <c r="C47" i="114"/>
  <c r="CE46" i="114"/>
  <c r="CD46" i="114"/>
  <c r="CC46" i="114"/>
  <c r="CB46" i="114"/>
  <c r="CA46" i="114"/>
  <c r="BZ46" i="114"/>
  <c r="AI46" i="114"/>
  <c r="AT46" i="114"/>
  <c r="X46" i="114"/>
  <c r="X49" i="114" s="1"/>
  <c r="AB46" i="114" s="1"/>
  <c r="AL46" i="114" s="1"/>
  <c r="AW46" i="114" s="1"/>
  <c r="V46" i="114"/>
  <c r="V49" i="114" s="1"/>
  <c r="AB44" i="114" s="1"/>
  <c r="T46" i="114"/>
  <c r="R46" i="114"/>
  <c r="R49" i="114" s="1"/>
  <c r="AA44" i="114" s="1"/>
  <c r="AK44" i="114" s="1"/>
  <c r="AV44" i="114" s="1"/>
  <c r="P46" i="114"/>
  <c r="N46" i="114"/>
  <c r="N49" i="114" s="1"/>
  <c r="Z44" i="114" s="1"/>
  <c r="L46" i="114"/>
  <c r="H46" i="114"/>
  <c r="C46" i="114"/>
  <c r="CE45" i="114"/>
  <c r="CD45" i="114"/>
  <c r="CC45" i="114"/>
  <c r="CB45" i="114"/>
  <c r="CA45" i="114"/>
  <c r="BZ45" i="114"/>
  <c r="CF45" i="114"/>
  <c r="AI45" i="114"/>
  <c r="AT45" i="114"/>
  <c r="W45" i="114"/>
  <c r="U45" i="114"/>
  <c r="U49" i="114" s="1"/>
  <c r="AB43" i="114" s="1"/>
  <c r="AL43" i="114" s="1"/>
  <c r="AW43" i="114" s="1"/>
  <c r="S45" i="114"/>
  <c r="S49" i="114" s="1"/>
  <c r="AA45" i="114" s="1"/>
  <c r="AK45" i="114" s="1"/>
  <c r="AV45" i="114" s="1"/>
  <c r="Q45" i="114"/>
  <c r="Q49" i="114" s="1"/>
  <c r="AA43" i="114" s="1"/>
  <c r="O45" i="114"/>
  <c r="M45" i="114"/>
  <c r="M49" i="114" s="1"/>
  <c r="Z43" i="114" s="1"/>
  <c r="L45" i="114"/>
  <c r="H45" i="114"/>
  <c r="C45" i="114"/>
  <c r="CE44" i="114"/>
  <c r="CD44" i="114"/>
  <c r="CC44" i="114"/>
  <c r="CB44" i="114"/>
  <c r="CA44" i="114"/>
  <c r="BZ44" i="114"/>
  <c r="AI44" i="114"/>
  <c r="AT44" i="114"/>
  <c r="X44" i="114"/>
  <c r="W44" i="114"/>
  <c r="W49" i="114" s="1"/>
  <c r="AB45" i="114" s="1"/>
  <c r="T44" i="114"/>
  <c r="T49" i="114" s="1"/>
  <c r="AA46" i="114" s="1"/>
  <c r="S44" i="114"/>
  <c r="P44" i="114"/>
  <c r="P49" i="114" s="1"/>
  <c r="Z46" i="114" s="1"/>
  <c r="O44" i="114"/>
  <c r="O49" i="114" s="1"/>
  <c r="Z45" i="114" s="1"/>
  <c r="L44" i="114"/>
  <c r="CE43" i="114"/>
  <c r="CD43" i="114"/>
  <c r="CC43" i="114"/>
  <c r="CB43" i="114"/>
  <c r="CA43" i="114"/>
  <c r="BZ43" i="114"/>
  <c r="AI43" i="114"/>
  <c r="AT43" i="114"/>
  <c r="V43" i="114"/>
  <c r="U43" i="114"/>
  <c r="R43" i="114"/>
  <c r="Q43" i="114"/>
  <c r="N43" i="114"/>
  <c r="M43" i="114"/>
  <c r="L43" i="114"/>
  <c r="AQ42" i="114"/>
  <c r="AP42" i="114"/>
  <c r="AO42" i="114"/>
  <c r="AN42" i="114"/>
  <c r="CE37" i="114"/>
  <c r="CD37" i="114"/>
  <c r="CC37" i="114"/>
  <c r="CB37" i="114"/>
  <c r="CA37" i="114"/>
  <c r="BZ37" i="114"/>
  <c r="W37" i="114"/>
  <c r="V37" i="114"/>
  <c r="S37" i="114"/>
  <c r="R37" i="114"/>
  <c r="O37" i="114"/>
  <c r="N37" i="114"/>
  <c r="L37" i="114"/>
  <c r="H37" i="114"/>
  <c r="C37" i="114"/>
  <c r="CE36" i="114"/>
  <c r="CD36" i="114"/>
  <c r="CC36" i="114"/>
  <c r="CB36" i="114"/>
  <c r="CA36" i="114"/>
  <c r="BZ36" i="114"/>
  <c r="CF36" i="114" s="1"/>
  <c r="X36" i="114"/>
  <c r="U36" i="114"/>
  <c r="T36" i="114"/>
  <c r="Q36" i="114"/>
  <c r="P36" i="114"/>
  <c r="M36" i="114"/>
  <c r="L36" i="114"/>
  <c r="H36" i="114"/>
  <c r="C36" i="114"/>
  <c r="CE35" i="114"/>
  <c r="CD35" i="114"/>
  <c r="CC35" i="114"/>
  <c r="CB35" i="114"/>
  <c r="CA35" i="114"/>
  <c r="BZ35" i="114"/>
  <c r="AI35" i="114"/>
  <c r="AT35" i="114"/>
  <c r="X35" i="114"/>
  <c r="V35" i="114"/>
  <c r="T35" i="114"/>
  <c r="R35" i="114"/>
  <c r="P35" i="114"/>
  <c r="N35" i="114"/>
  <c r="L35" i="114"/>
  <c r="H35" i="114"/>
  <c r="C35" i="114"/>
  <c r="CE34" i="114"/>
  <c r="CD34" i="114"/>
  <c r="CC34" i="114"/>
  <c r="CB34" i="114"/>
  <c r="CA34" i="114"/>
  <c r="BZ34" i="114"/>
  <c r="AI34" i="114"/>
  <c r="AT34" i="114"/>
  <c r="W34" i="114"/>
  <c r="U34" i="114"/>
  <c r="S34" i="114"/>
  <c r="Q34" i="114"/>
  <c r="O34" i="114"/>
  <c r="M34" i="114"/>
  <c r="L34" i="114"/>
  <c r="H34" i="114"/>
  <c r="C34" i="114"/>
  <c r="CE33" i="114"/>
  <c r="CD33" i="114"/>
  <c r="CC33" i="114"/>
  <c r="CB33" i="114"/>
  <c r="CA33" i="114"/>
  <c r="BZ33" i="114"/>
  <c r="AI33" i="114"/>
  <c r="AT33" i="114"/>
  <c r="X33" i="114"/>
  <c r="X38" i="114"/>
  <c r="AB35" i="114"/>
  <c r="AL35" i="114"/>
  <c r="AW35" i="114"/>
  <c r="W33" i="114"/>
  <c r="W38" i="114"/>
  <c r="AB34" i="114"/>
  <c r="AL34" i="114"/>
  <c r="AW34" i="114"/>
  <c r="T33" i="114"/>
  <c r="T38" i="114"/>
  <c r="AA35" i="114"/>
  <c r="S33" i="114"/>
  <c r="S38" i="114"/>
  <c r="AA34" i="114"/>
  <c r="P33" i="114"/>
  <c r="P38" i="114"/>
  <c r="Z35" i="114"/>
  <c r="O33" i="114"/>
  <c r="O38" i="114"/>
  <c r="Z34" i="114"/>
  <c r="L33" i="114"/>
  <c r="CE32" i="114"/>
  <c r="CD32" i="114"/>
  <c r="CC32" i="114"/>
  <c r="CB32" i="114"/>
  <c r="CA32" i="114"/>
  <c r="BZ32" i="114"/>
  <c r="AI32" i="114"/>
  <c r="AT32" i="114"/>
  <c r="V32" i="114"/>
  <c r="V38" i="114"/>
  <c r="AB33" i="114"/>
  <c r="AL33" i="114"/>
  <c r="AW33" i="114"/>
  <c r="U32" i="114"/>
  <c r="U38" i="114"/>
  <c r="AB32" i="114"/>
  <c r="AL32" i="114"/>
  <c r="AW32" i="114"/>
  <c r="R32" i="114"/>
  <c r="R38" i="114"/>
  <c r="AA33" i="114"/>
  <c r="Q32" i="114"/>
  <c r="Q38" i="114"/>
  <c r="AA32" i="114"/>
  <c r="N32" i="114"/>
  <c r="N38" i="114"/>
  <c r="Z33" i="114"/>
  <c r="M32" i="114"/>
  <c r="M38" i="114"/>
  <c r="Z32" i="114"/>
  <c r="L32" i="114"/>
  <c r="AQ31" i="114"/>
  <c r="AP31" i="114"/>
  <c r="AO31" i="114"/>
  <c r="AN31" i="114"/>
  <c r="CE26" i="114"/>
  <c r="CD26" i="114"/>
  <c r="CC26" i="114"/>
  <c r="CB26" i="114"/>
  <c r="CA26" i="114"/>
  <c r="BZ26" i="114"/>
  <c r="CF26" i="114" s="1"/>
  <c r="W26" i="114"/>
  <c r="V26" i="114"/>
  <c r="S26" i="114"/>
  <c r="R26" i="114"/>
  <c r="O26" i="114"/>
  <c r="N26" i="114"/>
  <c r="L26" i="114"/>
  <c r="H26" i="114"/>
  <c r="C26" i="114"/>
  <c r="CE25" i="114"/>
  <c r="CD25" i="114"/>
  <c r="CC25" i="114"/>
  <c r="CB25" i="114"/>
  <c r="CA25" i="114"/>
  <c r="BZ25" i="114"/>
  <c r="CF25" i="114" s="1"/>
  <c r="X25" i="114"/>
  <c r="U25" i="114"/>
  <c r="T25" i="114"/>
  <c r="Q25" i="114"/>
  <c r="P25" i="114"/>
  <c r="M25" i="114"/>
  <c r="L25" i="114"/>
  <c r="H25" i="114"/>
  <c r="C25" i="114"/>
  <c r="CE24" i="114"/>
  <c r="CD24" i="114"/>
  <c r="CC24" i="114"/>
  <c r="CB24" i="114"/>
  <c r="CA24" i="114"/>
  <c r="BZ24" i="114"/>
  <c r="AI24" i="114"/>
  <c r="AT24" i="114"/>
  <c r="X24" i="114"/>
  <c r="V24" i="114"/>
  <c r="T24" i="114"/>
  <c r="R24" i="114"/>
  <c r="P24" i="114"/>
  <c r="N24" i="114"/>
  <c r="L24" i="114"/>
  <c r="H24" i="114"/>
  <c r="C24" i="114"/>
  <c r="CE23" i="114"/>
  <c r="CD23" i="114"/>
  <c r="CC23" i="114"/>
  <c r="CB23" i="114"/>
  <c r="CA23" i="114"/>
  <c r="BZ23" i="114"/>
  <c r="CF23" i="114"/>
  <c r="AI23" i="114"/>
  <c r="AT23" i="114"/>
  <c r="W23" i="114"/>
  <c r="U23" i="114"/>
  <c r="S23" i="114"/>
  <c r="Q23" i="114"/>
  <c r="O23" i="114"/>
  <c r="M23" i="114"/>
  <c r="L23" i="114"/>
  <c r="H23" i="114"/>
  <c r="C23" i="114"/>
  <c r="CE22" i="114"/>
  <c r="CD22" i="114"/>
  <c r="CC22" i="114"/>
  <c r="CB22" i="114"/>
  <c r="CA22" i="114"/>
  <c r="BZ22" i="114"/>
  <c r="CF22" i="114"/>
  <c r="AI22" i="114"/>
  <c r="AT22" i="114"/>
  <c r="X22" i="114"/>
  <c r="X27" i="114"/>
  <c r="AB24" i="114"/>
  <c r="AL24" i="114"/>
  <c r="AW24" i="114"/>
  <c r="W22" i="114"/>
  <c r="T22" i="114"/>
  <c r="T27" i="114"/>
  <c r="AA24" i="114"/>
  <c r="S22" i="114"/>
  <c r="S27" i="114"/>
  <c r="AA23" i="114"/>
  <c r="P22" i="114"/>
  <c r="P27" i="114"/>
  <c r="Z24" i="114"/>
  <c r="O22" i="114"/>
  <c r="O27" i="114"/>
  <c r="Z23" i="114"/>
  <c r="L22" i="114"/>
  <c r="CE21" i="114"/>
  <c r="CD21" i="114"/>
  <c r="CC21" i="114"/>
  <c r="CB21" i="114"/>
  <c r="CA21" i="114"/>
  <c r="BZ21" i="114"/>
  <c r="CF21" i="114"/>
  <c r="AI21" i="114"/>
  <c r="AT21" i="114"/>
  <c r="V21" i="114"/>
  <c r="V27" i="114"/>
  <c r="AB22" i="114"/>
  <c r="AL22" i="114"/>
  <c r="AW22" i="114"/>
  <c r="U21" i="114"/>
  <c r="U27" i="114"/>
  <c r="AB21" i="114"/>
  <c r="AL21" i="114"/>
  <c r="AW21" i="114"/>
  <c r="R21" i="114"/>
  <c r="R27" i="114"/>
  <c r="AA22" i="114"/>
  <c r="Q21" i="114"/>
  <c r="Q27" i="114"/>
  <c r="AA21" i="114"/>
  <c r="N21" i="114"/>
  <c r="N27" i="114"/>
  <c r="Z22" i="114"/>
  <c r="M21" i="114"/>
  <c r="M27" i="114"/>
  <c r="Z21" i="114"/>
  <c r="L21" i="114"/>
  <c r="AQ20" i="114"/>
  <c r="AP20" i="114"/>
  <c r="AO20" i="114"/>
  <c r="AN20" i="114"/>
  <c r="CE15" i="114"/>
  <c r="CD15" i="114"/>
  <c r="CC15" i="114"/>
  <c r="CB15" i="114"/>
  <c r="CA15" i="114"/>
  <c r="BZ15" i="114"/>
  <c r="W15" i="114"/>
  <c r="V15" i="114"/>
  <c r="S15" i="114"/>
  <c r="R15" i="114"/>
  <c r="O15" i="114"/>
  <c r="N15" i="114"/>
  <c r="L15" i="114"/>
  <c r="H15" i="114"/>
  <c r="C15" i="114"/>
  <c r="CE14" i="114"/>
  <c r="CD14" i="114"/>
  <c r="CC14" i="114"/>
  <c r="CB14" i="114"/>
  <c r="CA14" i="114"/>
  <c r="BZ14" i="114"/>
  <c r="X14" i="114"/>
  <c r="U14" i="114"/>
  <c r="T14" i="114"/>
  <c r="Q14" i="114"/>
  <c r="P14" i="114"/>
  <c r="M14" i="114"/>
  <c r="L14" i="114"/>
  <c r="H14" i="114"/>
  <c r="C14" i="114"/>
  <c r="CE13" i="114"/>
  <c r="CD13" i="114"/>
  <c r="CC13" i="114"/>
  <c r="CB13" i="114"/>
  <c r="CA13" i="114"/>
  <c r="BZ13" i="114"/>
  <c r="AI13" i="114"/>
  <c r="AT13" i="114"/>
  <c r="X13" i="114"/>
  <c r="V13" i="114"/>
  <c r="T13" i="114"/>
  <c r="R13" i="114"/>
  <c r="P13" i="114"/>
  <c r="N13" i="114"/>
  <c r="L13" i="114"/>
  <c r="H13" i="114"/>
  <c r="C13" i="114"/>
  <c r="CE12" i="114"/>
  <c r="CD12" i="114"/>
  <c r="CC12" i="114"/>
  <c r="CB12" i="114"/>
  <c r="CA12" i="114"/>
  <c r="BZ12" i="114"/>
  <c r="CF12" i="114"/>
  <c r="AI12" i="114"/>
  <c r="AT12" i="114"/>
  <c r="W12" i="114"/>
  <c r="U12" i="114"/>
  <c r="S12" i="114"/>
  <c r="Q12" i="114"/>
  <c r="O12" i="114"/>
  <c r="M12" i="114"/>
  <c r="L12" i="114"/>
  <c r="H12" i="114"/>
  <c r="C12" i="114"/>
  <c r="CE11" i="114"/>
  <c r="CD11" i="114"/>
  <c r="CC11" i="114"/>
  <c r="CB11" i="114"/>
  <c r="CA11" i="114"/>
  <c r="BZ11" i="114"/>
  <c r="AI11" i="114"/>
  <c r="AT11" i="114"/>
  <c r="X11" i="114"/>
  <c r="X16" i="114"/>
  <c r="AB13" i="114"/>
  <c r="AL13" i="114"/>
  <c r="AW13" i="114"/>
  <c r="W11" i="114"/>
  <c r="W16" i="114"/>
  <c r="AB12" i="114"/>
  <c r="AL12" i="114"/>
  <c r="AW12" i="114"/>
  <c r="T11" i="114"/>
  <c r="T16" i="114"/>
  <c r="AA13" i="114"/>
  <c r="S11" i="114"/>
  <c r="S16" i="114"/>
  <c r="AA12" i="114"/>
  <c r="P11" i="114"/>
  <c r="P16" i="114"/>
  <c r="Z13" i="114"/>
  <c r="O11" i="114"/>
  <c r="O16" i="114"/>
  <c r="Z12" i="114"/>
  <c r="L11" i="114"/>
  <c r="CE10" i="114"/>
  <c r="CD10" i="114"/>
  <c r="CC10" i="114"/>
  <c r="CB10" i="114"/>
  <c r="CA10" i="114"/>
  <c r="BZ10" i="114"/>
  <c r="AI10" i="114"/>
  <c r="AT10" i="114"/>
  <c r="V10" i="114"/>
  <c r="V16" i="114"/>
  <c r="AB11" i="114"/>
  <c r="AL11" i="114"/>
  <c r="AW11" i="114"/>
  <c r="U10" i="114"/>
  <c r="U16" i="114"/>
  <c r="AB10" i="114"/>
  <c r="AL10" i="114"/>
  <c r="AW10" i="114"/>
  <c r="R10" i="114"/>
  <c r="R16" i="114"/>
  <c r="AA11" i="114"/>
  <c r="Q10" i="114"/>
  <c r="Q16" i="114"/>
  <c r="AA10" i="114"/>
  <c r="N10" i="114"/>
  <c r="N16" i="114"/>
  <c r="Z11" i="114"/>
  <c r="M10" i="114"/>
  <c r="M16" i="114"/>
  <c r="Z10" i="114"/>
  <c r="L10" i="114"/>
  <c r="AQ9" i="114"/>
  <c r="AP9" i="114"/>
  <c r="AO9" i="114"/>
  <c r="AN9" i="114"/>
  <c r="BK6" i="114"/>
  <c r="C6" i="114"/>
  <c r="CE48" i="113"/>
  <c r="CD48" i="113"/>
  <c r="CC48" i="113"/>
  <c r="CB48" i="113"/>
  <c r="CA48" i="113"/>
  <c r="BZ48" i="113"/>
  <c r="W48" i="113"/>
  <c r="V48" i="113"/>
  <c r="S48" i="113"/>
  <c r="R48" i="113"/>
  <c r="O48" i="113"/>
  <c r="N48" i="113"/>
  <c r="L48" i="113"/>
  <c r="H48" i="113"/>
  <c r="C48" i="113"/>
  <c r="CE47" i="113"/>
  <c r="CD47" i="113"/>
  <c r="CC47" i="113"/>
  <c r="CB47" i="113"/>
  <c r="CA47" i="113"/>
  <c r="BZ47" i="113"/>
  <c r="X47" i="113"/>
  <c r="U47" i="113"/>
  <c r="T47" i="113"/>
  <c r="Q47" i="113"/>
  <c r="P47" i="113"/>
  <c r="M47" i="113"/>
  <c r="L47" i="113"/>
  <c r="H47" i="113"/>
  <c r="C47" i="113"/>
  <c r="CE46" i="113"/>
  <c r="CD46" i="113"/>
  <c r="CC46" i="113"/>
  <c r="CB46" i="113"/>
  <c r="CA46" i="113"/>
  <c r="BZ46" i="113"/>
  <c r="AI46" i="113"/>
  <c r="AT46" i="113"/>
  <c r="X46" i="113"/>
  <c r="V46" i="113"/>
  <c r="T46" i="113"/>
  <c r="R46" i="113"/>
  <c r="P46" i="113"/>
  <c r="N46" i="113"/>
  <c r="L46" i="113"/>
  <c r="H46" i="113"/>
  <c r="C46" i="113"/>
  <c r="CE45" i="113"/>
  <c r="CD45" i="113"/>
  <c r="CC45" i="113"/>
  <c r="CB45" i="113"/>
  <c r="CA45" i="113"/>
  <c r="BZ45" i="113"/>
  <c r="AI45" i="113"/>
  <c r="AT45" i="113"/>
  <c r="W45" i="113"/>
  <c r="U45" i="113"/>
  <c r="S45" i="113"/>
  <c r="Q45" i="113"/>
  <c r="O45" i="113"/>
  <c r="M45" i="113"/>
  <c r="L45" i="113"/>
  <c r="H45" i="113"/>
  <c r="C45" i="113"/>
  <c r="CE44" i="113"/>
  <c r="CD44" i="113"/>
  <c r="CC44" i="113"/>
  <c r="CB44" i="113"/>
  <c r="CA44" i="113"/>
  <c r="BZ44" i="113"/>
  <c r="CF44" i="113" s="1"/>
  <c r="AI44" i="113"/>
  <c r="AT44" i="113"/>
  <c r="X44" i="113"/>
  <c r="W44" i="113"/>
  <c r="W49" i="113" s="1"/>
  <c r="AB45" i="113" s="1"/>
  <c r="T44" i="113"/>
  <c r="T49" i="113" s="1"/>
  <c r="AA46" i="113" s="1"/>
  <c r="S44" i="113"/>
  <c r="AA45" i="113"/>
  <c r="P44" i="113"/>
  <c r="O44" i="113"/>
  <c r="O49" i="113" s="1"/>
  <c r="Z45" i="113" s="1"/>
  <c r="L44" i="113"/>
  <c r="CE43" i="113"/>
  <c r="CD43" i="113"/>
  <c r="CC43" i="113"/>
  <c r="CB43" i="113"/>
  <c r="CA43" i="113"/>
  <c r="BZ43" i="113"/>
  <c r="AI43" i="113"/>
  <c r="AT43" i="113"/>
  <c r="V43" i="113"/>
  <c r="V49" i="113" s="1"/>
  <c r="AB44" i="113" s="1"/>
  <c r="U43" i="113"/>
  <c r="U49" i="113" s="1"/>
  <c r="AB43" i="113" s="1"/>
  <c r="R43" i="113"/>
  <c r="R49" i="113" s="1"/>
  <c r="AA44" i="113" s="1"/>
  <c r="AK44" i="113" s="1"/>
  <c r="AV44" i="113" s="1"/>
  <c r="Q43" i="113"/>
  <c r="N43" i="113"/>
  <c r="N49" i="113" s="1"/>
  <c r="Z44" i="113" s="1"/>
  <c r="M43" i="113"/>
  <c r="L43" i="113"/>
  <c r="AQ42" i="113"/>
  <c r="AP42" i="113"/>
  <c r="AO42" i="113"/>
  <c r="AN42" i="113"/>
  <c r="CE37" i="113"/>
  <c r="CD37" i="113"/>
  <c r="CC37" i="113"/>
  <c r="CB37" i="113"/>
  <c r="CA37" i="113"/>
  <c r="BZ37" i="113"/>
  <c r="CF37" i="113"/>
  <c r="W37" i="113"/>
  <c r="V37" i="113"/>
  <c r="S37" i="113"/>
  <c r="R37" i="113"/>
  <c r="O37" i="113"/>
  <c r="N37" i="113"/>
  <c r="L37" i="113"/>
  <c r="H37" i="113"/>
  <c r="C37" i="113"/>
  <c r="CE36" i="113"/>
  <c r="CD36" i="113"/>
  <c r="CC36" i="113"/>
  <c r="CB36" i="113"/>
  <c r="CA36" i="113"/>
  <c r="BZ36" i="113"/>
  <c r="X36" i="113"/>
  <c r="U36" i="113"/>
  <c r="T36" i="113"/>
  <c r="Q36" i="113"/>
  <c r="P36" i="113"/>
  <c r="M36" i="113"/>
  <c r="L36" i="113"/>
  <c r="H36" i="113"/>
  <c r="C36" i="113"/>
  <c r="CE35" i="113"/>
  <c r="CD35" i="113"/>
  <c r="CC35" i="113"/>
  <c r="CB35" i="113"/>
  <c r="CA35" i="113"/>
  <c r="BZ35" i="113"/>
  <c r="AI35" i="113"/>
  <c r="AT35" i="113"/>
  <c r="X35" i="113"/>
  <c r="V35" i="113"/>
  <c r="T35" i="113"/>
  <c r="R35" i="113"/>
  <c r="P35" i="113"/>
  <c r="N35" i="113"/>
  <c r="L35" i="113"/>
  <c r="H35" i="113"/>
  <c r="C35" i="113"/>
  <c r="CE34" i="113"/>
  <c r="CD34" i="113"/>
  <c r="CC34" i="113"/>
  <c r="CB34" i="113"/>
  <c r="CA34" i="113"/>
  <c r="BZ34" i="113"/>
  <c r="CF34" i="113" s="1"/>
  <c r="AI34" i="113"/>
  <c r="AT34" i="113"/>
  <c r="W34" i="113"/>
  <c r="U34" i="113"/>
  <c r="S34" i="113"/>
  <c r="Q34" i="113"/>
  <c r="O34" i="113"/>
  <c r="M34" i="113"/>
  <c r="L34" i="113"/>
  <c r="H34" i="113"/>
  <c r="C34" i="113"/>
  <c r="CE33" i="113"/>
  <c r="CD33" i="113"/>
  <c r="CC33" i="113"/>
  <c r="CB33" i="113"/>
  <c r="CA33" i="113"/>
  <c r="BZ33" i="113"/>
  <c r="AI33" i="113"/>
  <c r="AT33" i="113"/>
  <c r="X33" i="113"/>
  <c r="X38" i="113"/>
  <c r="AB35" i="113"/>
  <c r="AL35" i="113"/>
  <c r="AW35" i="113"/>
  <c r="W33" i="113"/>
  <c r="W38" i="113"/>
  <c r="AB34" i="113"/>
  <c r="AL34" i="113"/>
  <c r="AW34" i="113"/>
  <c r="T33" i="113"/>
  <c r="T38" i="113"/>
  <c r="AA35" i="113"/>
  <c r="S33" i="113"/>
  <c r="S38" i="113"/>
  <c r="AA34" i="113"/>
  <c r="P33" i="113"/>
  <c r="P38" i="113"/>
  <c r="Z35" i="113"/>
  <c r="O33" i="113"/>
  <c r="O38" i="113"/>
  <c r="Z34" i="113"/>
  <c r="L33" i="113"/>
  <c r="CE32" i="113"/>
  <c r="CD32" i="113"/>
  <c r="CC32" i="113"/>
  <c r="CB32" i="113"/>
  <c r="CA32" i="113"/>
  <c r="BZ32" i="113"/>
  <c r="AI32" i="113"/>
  <c r="AT32" i="113"/>
  <c r="V32" i="113"/>
  <c r="V38" i="113"/>
  <c r="AB33" i="113"/>
  <c r="AL33" i="113"/>
  <c r="AW33" i="113"/>
  <c r="U32" i="113"/>
  <c r="U38" i="113"/>
  <c r="AB32" i="113"/>
  <c r="AL32" i="113"/>
  <c r="AW32" i="113"/>
  <c r="R32" i="113"/>
  <c r="R38" i="113"/>
  <c r="AA33" i="113"/>
  <c r="Q32" i="113"/>
  <c r="Q38" i="113"/>
  <c r="AA32" i="113"/>
  <c r="N32" i="113"/>
  <c r="N38" i="113"/>
  <c r="Z33" i="113"/>
  <c r="M32" i="113"/>
  <c r="M38" i="113"/>
  <c r="Z32" i="113"/>
  <c r="L32" i="113"/>
  <c r="AQ31" i="113"/>
  <c r="AP31" i="113"/>
  <c r="AO31" i="113"/>
  <c r="AN31" i="113"/>
  <c r="CE26" i="113"/>
  <c r="CD26" i="113"/>
  <c r="CC26" i="113"/>
  <c r="CB26" i="113"/>
  <c r="CA26" i="113"/>
  <c r="BZ26" i="113"/>
  <c r="W26" i="113"/>
  <c r="V26" i="113"/>
  <c r="S26" i="113"/>
  <c r="R26" i="113"/>
  <c r="O26" i="113"/>
  <c r="N26" i="113"/>
  <c r="L26" i="113"/>
  <c r="H26" i="113"/>
  <c r="C26" i="113"/>
  <c r="CE25" i="113"/>
  <c r="CD25" i="113"/>
  <c r="CC25" i="113"/>
  <c r="CB25" i="113"/>
  <c r="CA25" i="113"/>
  <c r="BZ25" i="113"/>
  <c r="CF25" i="113" s="1"/>
  <c r="X25" i="113"/>
  <c r="U25" i="113"/>
  <c r="T25" i="113"/>
  <c r="Q25" i="113"/>
  <c r="P25" i="113"/>
  <c r="M25" i="113"/>
  <c r="L25" i="113"/>
  <c r="H25" i="113"/>
  <c r="C25" i="113"/>
  <c r="CE24" i="113"/>
  <c r="CD24" i="113"/>
  <c r="CC24" i="113"/>
  <c r="CB24" i="113"/>
  <c r="CA24" i="113"/>
  <c r="BZ24" i="113"/>
  <c r="AI24" i="113"/>
  <c r="AT24" i="113"/>
  <c r="X24" i="113"/>
  <c r="V24" i="113"/>
  <c r="T24" i="113"/>
  <c r="R24" i="113"/>
  <c r="P24" i="113"/>
  <c r="N24" i="113"/>
  <c r="L24" i="113"/>
  <c r="H24" i="113"/>
  <c r="C24" i="113"/>
  <c r="CE23" i="113"/>
  <c r="CD23" i="113"/>
  <c r="CC23" i="113"/>
  <c r="CB23" i="113"/>
  <c r="CA23" i="113"/>
  <c r="BZ23" i="113"/>
  <c r="AI23" i="113"/>
  <c r="AT23" i="113"/>
  <c r="W23" i="113"/>
  <c r="U23" i="113"/>
  <c r="S23" i="113"/>
  <c r="Q23" i="113"/>
  <c r="O23" i="113"/>
  <c r="M23" i="113"/>
  <c r="L23" i="113"/>
  <c r="H23" i="113"/>
  <c r="C23" i="113"/>
  <c r="CE22" i="113"/>
  <c r="CD22" i="113"/>
  <c r="CC22" i="113"/>
  <c r="CB22" i="113"/>
  <c r="CA22" i="113"/>
  <c r="BZ22" i="113"/>
  <c r="CF22" i="113"/>
  <c r="AI22" i="113"/>
  <c r="AT22" i="113"/>
  <c r="X22" i="113"/>
  <c r="X27" i="113"/>
  <c r="AB24" i="113"/>
  <c r="AL24" i="113"/>
  <c r="AW24" i="113"/>
  <c r="W22" i="113"/>
  <c r="W27" i="113"/>
  <c r="AB23" i="113"/>
  <c r="AL23" i="113"/>
  <c r="AW23" i="113"/>
  <c r="T22" i="113"/>
  <c r="T27" i="113"/>
  <c r="AA24" i="113"/>
  <c r="S22" i="113"/>
  <c r="S27" i="113"/>
  <c r="AA23" i="113"/>
  <c r="P22" i="113"/>
  <c r="P27" i="113"/>
  <c r="Z24" i="113"/>
  <c r="O22" i="113"/>
  <c r="O27" i="113"/>
  <c r="Z23" i="113"/>
  <c r="L22" i="113"/>
  <c r="CE21" i="113"/>
  <c r="CD21" i="113"/>
  <c r="CC21" i="113"/>
  <c r="CB21" i="113"/>
  <c r="CA21" i="113"/>
  <c r="BZ21" i="113"/>
  <c r="CF21" i="113"/>
  <c r="AI21" i="113"/>
  <c r="AT21" i="113"/>
  <c r="V21" i="113"/>
  <c r="V27" i="113"/>
  <c r="AB22" i="113"/>
  <c r="AL22" i="113"/>
  <c r="AW22" i="113"/>
  <c r="U21" i="113"/>
  <c r="U27" i="113"/>
  <c r="AB21" i="113"/>
  <c r="AL21" i="113"/>
  <c r="AW21" i="113"/>
  <c r="R21" i="113"/>
  <c r="R27" i="113"/>
  <c r="AA22" i="113"/>
  <c r="Q21" i="113"/>
  <c r="Q27" i="113"/>
  <c r="AA21" i="113"/>
  <c r="N21" i="113"/>
  <c r="N27" i="113"/>
  <c r="Z22" i="113"/>
  <c r="M21" i="113"/>
  <c r="M27" i="113"/>
  <c r="Z21" i="113"/>
  <c r="L21" i="113"/>
  <c r="AQ20" i="113"/>
  <c r="AP20" i="113"/>
  <c r="AO20" i="113"/>
  <c r="AN20" i="113"/>
  <c r="CE15" i="113"/>
  <c r="CD15" i="113"/>
  <c r="CC15" i="113"/>
  <c r="CB15" i="113"/>
  <c r="CA15" i="113"/>
  <c r="BZ15" i="113"/>
  <c r="W15" i="113"/>
  <c r="V15" i="113"/>
  <c r="S15" i="113"/>
  <c r="R15" i="113"/>
  <c r="O15" i="113"/>
  <c r="N15" i="113"/>
  <c r="L15" i="113"/>
  <c r="H15" i="113"/>
  <c r="C15" i="113"/>
  <c r="CE14" i="113"/>
  <c r="CD14" i="113"/>
  <c r="CC14" i="113"/>
  <c r="CB14" i="113"/>
  <c r="CA14" i="113"/>
  <c r="BZ14" i="113"/>
  <c r="X14" i="113"/>
  <c r="U14" i="113"/>
  <c r="T14" i="113"/>
  <c r="Q14" i="113"/>
  <c r="P14" i="113"/>
  <c r="M14" i="113"/>
  <c r="L14" i="113"/>
  <c r="H14" i="113"/>
  <c r="C14" i="113"/>
  <c r="CE13" i="113"/>
  <c r="CD13" i="113"/>
  <c r="CC13" i="113"/>
  <c r="CB13" i="113"/>
  <c r="CA13" i="113"/>
  <c r="BZ13" i="113"/>
  <c r="CF13" i="113" s="1"/>
  <c r="AI13" i="113"/>
  <c r="AT13" i="113"/>
  <c r="X13" i="113"/>
  <c r="V13" i="113"/>
  <c r="T13" i="113"/>
  <c r="R13" i="113"/>
  <c r="P13" i="113"/>
  <c r="N13" i="113"/>
  <c r="L13" i="113"/>
  <c r="H13" i="113"/>
  <c r="C13" i="113"/>
  <c r="CE12" i="113"/>
  <c r="CD12" i="113"/>
  <c r="CC12" i="113"/>
  <c r="CB12" i="113"/>
  <c r="CA12" i="113"/>
  <c r="BZ12" i="113"/>
  <c r="CF12" i="113"/>
  <c r="AI12" i="113"/>
  <c r="AT12" i="113"/>
  <c r="W12" i="113"/>
  <c r="U12" i="113"/>
  <c r="S12" i="113"/>
  <c r="Q12" i="113"/>
  <c r="O12" i="113"/>
  <c r="M12" i="113"/>
  <c r="L12" i="113"/>
  <c r="H12" i="113"/>
  <c r="C12" i="113"/>
  <c r="CE11" i="113"/>
  <c r="CD11" i="113"/>
  <c r="CC11" i="113"/>
  <c r="CB11" i="113"/>
  <c r="CA11" i="113"/>
  <c r="BZ11" i="113"/>
  <c r="AI11" i="113"/>
  <c r="AT11" i="113"/>
  <c r="X11" i="113"/>
  <c r="X16" i="113"/>
  <c r="AB13" i="113"/>
  <c r="AL13" i="113"/>
  <c r="AW13" i="113"/>
  <c r="W11" i="113"/>
  <c r="W16" i="113"/>
  <c r="AB12" i="113"/>
  <c r="AL12" i="113"/>
  <c r="AW12" i="113"/>
  <c r="T11" i="113"/>
  <c r="T16" i="113"/>
  <c r="AA13" i="113"/>
  <c r="S11" i="113"/>
  <c r="S16" i="113"/>
  <c r="AA12" i="113"/>
  <c r="P11" i="113"/>
  <c r="P16" i="113"/>
  <c r="Z13" i="113"/>
  <c r="O11" i="113"/>
  <c r="O16" i="113"/>
  <c r="Z12" i="113"/>
  <c r="L11" i="113"/>
  <c r="CE10" i="113"/>
  <c r="CD10" i="113"/>
  <c r="CC10" i="113"/>
  <c r="CB10" i="113"/>
  <c r="CA10" i="113"/>
  <c r="BZ10" i="113"/>
  <c r="CF10" i="113" s="1"/>
  <c r="AI10" i="113"/>
  <c r="AT10" i="113"/>
  <c r="V10" i="113"/>
  <c r="V16" i="113"/>
  <c r="AB11" i="113"/>
  <c r="AL11" i="113"/>
  <c r="AW11" i="113"/>
  <c r="U10" i="113"/>
  <c r="U16" i="113"/>
  <c r="AB10" i="113"/>
  <c r="AL10" i="113"/>
  <c r="AW10" i="113"/>
  <c r="R10" i="113"/>
  <c r="R16" i="113"/>
  <c r="AA11" i="113"/>
  <c r="Q10" i="113"/>
  <c r="Q16" i="113"/>
  <c r="AA10" i="113"/>
  <c r="N10" i="113"/>
  <c r="N16" i="113"/>
  <c r="Z11" i="113"/>
  <c r="M10" i="113"/>
  <c r="M16" i="113"/>
  <c r="Z10" i="113"/>
  <c r="L10" i="113"/>
  <c r="AQ9" i="113"/>
  <c r="AP9" i="113"/>
  <c r="AO9" i="113"/>
  <c r="AN9" i="113"/>
  <c r="BK6" i="113"/>
  <c r="C6" i="113"/>
  <c r="CE48" i="112"/>
  <c r="CD48" i="112"/>
  <c r="CC48" i="112"/>
  <c r="CB48" i="112"/>
  <c r="CA48" i="112"/>
  <c r="BZ48" i="112"/>
  <c r="W48" i="112"/>
  <c r="V48" i="112"/>
  <c r="S48" i="112"/>
  <c r="R48" i="112"/>
  <c r="O48" i="112"/>
  <c r="N48" i="112"/>
  <c r="L48" i="112"/>
  <c r="H48" i="112"/>
  <c r="C48" i="112"/>
  <c r="CE47" i="112"/>
  <c r="CD47" i="112"/>
  <c r="CC47" i="112"/>
  <c r="CB47" i="112"/>
  <c r="CA47" i="112"/>
  <c r="BZ47" i="112"/>
  <c r="CF47" i="112"/>
  <c r="X47" i="112"/>
  <c r="U47" i="112"/>
  <c r="T47" i="112"/>
  <c r="Q47" i="112"/>
  <c r="P47" i="112"/>
  <c r="M47" i="112"/>
  <c r="L47" i="112"/>
  <c r="H47" i="112"/>
  <c r="C47" i="112"/>
  <c r="CE46" i="112"/>
  <c r="CD46" i="112"/>
  <c r="CC46" i="112"/>
  <c r="CB46" i="112"/>
  <c r="CA46" i="112"/>
  <c r="BZ46" i="112"/>
  <c r="AI46" i="112"/>
  <c r="AT46" i="112"/>
  <c r="X46" i="112"/>
  <c r="V46" i="112"/>
  <c r="T46" i="112"/>
  <c r="R46" i="112"/>
  <c r="P46" i="112"/>
  <c r="N46" i="112"/>
  <c r="L46" i="112"/>
  <c r="H46" i="112"/>
  <c r="C46" i="112"/>
  <c r="CE45" i="112"/>
  <c r="CD45" i="112"/>
  <c r="CC45" i="112"/>
  <c r="CB45" i="112"/>
  <c r="CA45" i="112"/>
  <c r="BZ45" i="112"/>
  <c r="AI45" i="112"/>
  <c r="AT45" i="112"/>
  <c r="W45" i="112"/>
  <c r="U45" i="112"/>
  <c r="S45" i="112"/>
  <c r="Q45" i="112"/>
  <c r="O45" i="112"/>
  <c r="M45" i="112"/>
  <c r="L45" i="112"/>
  <c r="H45" i="112"/>
  <c r="C45" i="112"/>
  <c r="CE44" i="112"/>
  <c r="CD44" i="112"/>
  <c r="CC44" i="112"/>
  <c r="CB44" i="112"/>
  <c r="CA44" i="112"/>
  <c r="BZ44" i="112"/>
  <c r="AI44" i="112"/>
  <c r="AT44" i="112"/>
  <c r="X44" i="112"/>
  <c r="X49" i="112" s="1"/>
  <c r="AB46" i="112" s="1"/>
  <c r="W44" i="112"/>
  <c r="W49" i="112" s="1"/>
  <c r="AB45" i="112" s="1"/>
  <c r="AL45" i="112" s="1"/>
  <c r="AW45" i="112" s="1"/>
  <c r="T44" i="112"/>
  <c r="T49" i="112" s="1"/>
  <c r="AA46" i="112" s="1"/>
  <c r="AK46" i="112" s="1"/>
  <c r="AV46" i="112" s="1"/>
  <c r="S44" i="112"/>
  <c r="S49" i="112" s="1"/>
  <c r="AA45" i="112" s="1"/>
  <c r="P44" i="112"/>
  <c r="P49" i="112" s="1"/>
  <c r="Z46" i="112" s="1"/>
  <c r="O44" i="112"/>
  <c r="O49" i="112" s="1"/>
  <c r="Z45" i="112" s="1"/>
  <c r="L44" i="112"/>
  <c r="CE43" i="112"/>
  <c r="CD43" i="112"/>
  <c r="CC43" i="112"/>
  <c r="CB43" i="112"/>
  <c r="CA43" i="112"/>
  <c r="BZ43" i="112"/>
  <c r="AI43" i="112"/>
  <c r="AT43" i="112"/>
  <c r="V43" i="112"/>
  <c r="V49" i="112" s="1"/>
  <c r="AB44" i="112" s="1"/>
  <c r="U43" i="112"/>
  <c r="R43" i="112"/>
  <c r="Q43" i="112"/>
  <c r="Q49" i="112" s="1"/>
  <c r="AA43" i="112" s="1"/>
  <c r="N43" i="112"/>
  <c r="M43" i="112"/>
  <c r="L43" i="112"/>
  <c r="AQ42" i="112"/>
  <c r="AP42" i="112"/>
  <c r="AO42" i="112"/>
  <c r="AN42" i="112"/>
  <c r="CE37" i="112"/>
  <c r="CD37" i="112"/>
  <c r="CC37" i="112"/>
  <c r="CB37" i="112"/>
  <c r="CA37" i="112"/>
  <c r="BZ37" i="112"/>
  <c r="W37" i="112"/>
  <c r="V37" i="112"/>
  <c r="S37" i="112"/>
  <c r="R37" i="112"/>
  <c r="O37" i="112"/>
  <c r="N37" i="112"/>
  <c r="L37" i="112"/>
  <c r="H37" i="112"/>
  <c r="C37" i="112"/>
  <c r="CE36" i="112"/>
  <c r="CD36" i="112"/>
  <c r="CC36" i="112"/>
  <c r="CB36" i="112"/>
  <c r="CA36" i="112"/>
  <c r="BZ36" i="112"/>
  <c r="X36" i="112"/>
  <c r="U36" i="112"/>
  <c r="T36" i="112"/>
  <c r="Q36" i="112"/>
  <c r="P36" i="112"/>
  <c r="M36" i="112"/>
  <c r="L36" i="112"/>
  <c r="H36" i="112"/>
  <c r="C36" i="112"/>
  <c r="CE35" i="112"/>
  <c r="CD35" i="112"/>
  <c r="CC35" i="112"/>
  <c r="CB35" i="112"/>
  <c r="CA35" i="112"/>
  <c r="BZ35" i="112"/>
  <c r="CF35" i="112"/>
  <c r="AI35" i="112"/>
  <c r="AT35" i="112"/>
  <c r="X35" i="112"/>
  <c r="V35" i="112"/>
  <c r="T35" i="112"/>
  <c r="R35" i="112"/>
  <c r="P35" i="112"/>
  <c r="N35" i="112"/>
  <c r="L35" i="112"/>
  <c r="H35" i="112"/>
  <c r="C35" i="112"/>
  <c r="CE34" i="112"/>
  <c r="CD34" i="112"/>
  <c r="CC34" i="112"/>
  <c r="CB34" i="112"/>
  <c r="CA34" i="112"/>
  <c r="BZ34" i="112"/>
  <c r="CF34" i="112"/>
  <c r="AI34" i="112"/>
  <c r="AT34" i="112"/>
  <c r="W34" i="112"/>
  <c r="U34" i="112"/>
  <c r="S34" i="112"/>
  <c r="Q34" i="112"/>
  <c r="O34" i="112"/>
  <c r="M34" i="112"/>
  <c r="L34" i="112"/>
  <c r="H34" i="112"/>
  <c r="C34" i="112"/>
  <c r="CE33" i="112"/>
  <c r="CD33" i="112"/>
  <c r="CC33" i="112"/>
  <c r="CB33" i="112"/>
  <c r="CA33" i="112"/>
  <c r="BZ33" i="112"/>
  <c r="AI33" i="112"/>
  <c r="AT33" i="112"/>
  <c r="X33" i="112"/>
  <c r="X38" i="112"/>
  <c r="AB35" i="112"/>
  <c r="AL35" i="112"/>
  <c r="AW35" i="112"/>
  <c r="W33" i="112"/>
  <c r="W38" i="112"/>
  <c r="AB34" i="112"/>
  <c r="AL34" i="112"/>
  <c r="AW34" i="112"/>
  <c r="T33" i="112"/>
  <c r="T38" i="112"/>
  <c r="AA35" i="112"/>
  <c r="S33" i="112"/>
  <c r="S38" i="112"/>
  <c r="AA34" i="112"/>
  <c r="P33" i="112"/>
  <c r="P38" i="112"/>
  <c r="Z35" i="112"/>
  <c r="O33" i="112"/>
  <c r="O38" i="112"/>
  <c r="Z34" i="112"/>
  <c r="L33" i="112"/>
  <c r="CE32" i="112"/>
  <c r="CD32" i="112"/>
  <c r="CC32" i="112"/>
  <c r="CB32" i="112"/>
  <c r="CA32" i="112"/>
  <c r="BZ32" i="112"/>
  <c r="CF32" i="112" s="1"/>
  <c r="AI32" i="112"/>
  <c r="AT32" i="112"/>
  <c r="V32" i="112"/>
  <c r="V38" i="112"/>
  <c r="AB33" i="112"/>
  <c r="AL33" i="112"/>
  <c r="AW33" i="112"/>
  <c r="U32" i="112"/>
  <c r="U38" i="112"/>
  <c r="AB32" i="112"/>
  <c r="AL32" i="112"/>
  <c r="AW32" i="112"/>
  <c r="R32" i="112"/>
  <c r="R38" i="112"/>
  <c r="AA33" i="112"/>
  <c r="Q32" i="112"/>
  <c r="Q38" i="112"/>
  <c r="AA32" i="112"/>
  <c r="N32" i="112"/>
  <c r="N38" i="112"/>
  <c r="Z33" i="112"/>
  <c r="M32" i="112"/>
  <c r="M38" i="112"/>
  <c r="Z32" i="112"/>
  <c r="L32" i="112"/>
  <c r="AQ31" i="112"/>
  <c r="AP31" i="112"/>
  <c r="AO31" i="112"/>
  <c r="AN31" i="112"/>
  <c r="CE26" i="112"/>
  <c r="CD26" i="112"/>
  <c r="CC26" i="112"/>
  <c r="CB26" i="112"/>
  <c r="CA26" i="112"/>
  <c r="BZ26" i="112"/>
  <c r="W26" i="112"/>
  <c r="V26" i="112"/>
  <c r="S26" i="112"/>
  <c r="R26" i="112"/>
  <c r="O26" i="112"/>
  <c r="N26" i="112"/>
  <c r="L26" i="112"/>
  <c r="H26" i="112"/>
  <c r="C26" i="112"/>
  <c r="CE25" i="112"/>
  <c r="CD25" i="112"/>
  <c r="CC25" i="112"/>
  <c r="CB25" i="112"/>
  <c r="CA25" i="112"/>
  <c r="BZ25" i="112"/>
  <c r="CF25" i="112" s="1"/>
  <c r="X25" i="112"/>
  <c r="U25" i="112"/>
  <c r="T25" i="112"/>
  <c r="Q25" i="112"/>
  <c r="P25" i="112"/>
  <c r="M25" i="112"/>
  <c r="L25" i="112"/>
  <c r="H25" i="112"/>
  <c r="C25" i="112"/>
  <c r="CE24" i="112"/>
  <c r="CD24" i="112"/>
  <c r="CC24" i="112"/>
  <c r="CB24" i="112"/>
  <c r="CA24" i="112"/>
  <c r="BZ24" i="112"/>
  <c r="AI24" i="112"/>
  <c r="AT24" i="112"/>
  <c r="X24" i="112"/>
  <c r="V24" i="112"/>
  <c r="T24" i="112"/>
  <c r="R24" i="112"/>
  <c r="P24" i="112"/>
  <c r="N24" i="112"/>
  <c r="L24" i="112"/>
  <c r="H24" i="112"/>
  <c r="C24" i="112"/>
  <c r="CE23" i="112"/>
  <c r="CD23" i="112"/>
  <c r="CC23" i="112"/>
  <c r="CB23" i="112"/>
  <c r="CA23" i="112"/>
  <c r="BZ23" i="112"/>
  <c r="AI23" i="112"/>
  <c r="AT23" i="112"/>
  <c r="W23" i="112"/>
  <c r="U23" i="112"/>
  <c r="S23" i="112"/>
  <c r="Q23" i="112"/>
  <c r="O23" i="112"/>
  <c r="M23" i="112"/>
  <c r="L23" i="112"/>
  <c r="H23" i="112"/>
  <c r="C23" i="112"/>
  <c r="CE22" i="112"/>
  <c r="CD22" i="112"/>
  <c r="CC22" i="112"/>
  <c r="CB22" i="112"/>
  <c r="CA22" i="112"/>
  <c r="BZ22" i="112"/>
  <c r="CF22" i="112"/>
  <c r="AI22" i="112"/>
  <c r="AT22" i="112"/>
  <c r="X22" i="112"/>
  <c r="X27" i="112"/>
  <c r="AB24" i="112"/>
  <c r="AL24" i="112"/>
  <c r="AW24" i="112"/>
  <c r="W22" i="112"/>
  <c r="W27" i="112"/>
  <c r="AB23" i="112"/>
  <c r="AL23" i="112"/>
  <c r="AW23" i="112"/>
  <c r="T22" i="112"/>
  <c r="T27" i="112"/>
  <c r="AA24" i="112"/>
  <c r="S22" i="112"/>
  <c r="S27" i="112"/>
  <c r="AA23" i="112"/>
  <c r="P22" i="112"/>
  <c r="P27" i="112"/>
  <c r="Z24" i="112"/>
  <c r="O22" i="112"/>
  <c r="O27" i="112"/>
  <c r="Z23" i="112"/>
  <c r="L22" i="112"/>
  <c r="CE21" i="112"/>
  <c r="CD21" i="112"/>
  <c r="CC21" i="112"/>
  <c r="CB21" i="112"/>
  <c r="CA21" i="112"/>
  <c r="BZ21" i="112"/>
  <c r="CF21" i="112" s="1"/>
  <c r="AI21" i="112"/>
  <c r="AT21" i="112"/>
  <c r="V21" i="112"/>
  <c r="V27" i="112"/>
  <c r="AB22" i="112"/>
  <c r="AL22" i="112"/>
  <c r="AW22" i="112"/>
  <c r="U21" i="112"/>
  <c r="U27" i="112"/>
  <c r="AB21" i="112"/>
  <c r="AL21" i="112"/>
  <c r="AW21" i="112"/>
  <c r="R21" i="112"/>
  <c r="R27" i="112"/>
  <c r="AA22" i="112"/>
  <c r="Q21" i="112"/>
  <c r="Q27" i="112"/>
  <c r="AA21" i="112"/>
  <c r="N21" i="112"/>
  <c r="N27" i="112"/>
  <c r="Z22" i="112"/>
  <c r="M21" i="112"/>
  <c r="M27" i="112"/>
  <c r="Z21" i="112"/>
  <c r="L21" i="112"/>
  <c r="AQ20" i="112"/>
  <c r="AP20" i="112"/>
  <c r="AO20" i="112"/>
  <c r="AN20" i="112"/>
  <c r="CE15" i="112"/>
  <c r="CD15" i="112"/>
  <c r="CC15" i="112"/>
  <c r="CB15" i="112"/>
  <c r="CA15" i="112"/>
  <c r="BZ15" i="112"/>
  <c r="W15" i="112"/>
  <c r="V15" i="112"/>
  <c r="S15" i="112"/>
  <c r="R15" i="112"/>
  <c r="O15" i="112"/>
  <c r="N15" i="112"/>
  <c r="L15" i="112"/>
  <c r="H15" i="112"/>
  <c r="C15" i="112"/>
  <c r="CE14" i="112"/>
  <c r="CD14" i="112"/>
  <c r="CC14" i="112"/>
  <c r="CB14" i="112"/>
  <c r="CA14" i="112"/>
  <c r="BZ14" i="112"/>
  <c r="X14" i="112"/>
  <c r="U14" i="112"/>
  <c r="T14" i="112"/>
  <c r="Q14" i="112"/>
  <c r="P14" i="112"/>
  <c r="M14" i="112"/>
  <c r="L14" i="112"/>
  <c r="H14" i="112"/>
  <c r="C14" i="112"/>
  <c r="CE13" i="112"/>
  <c r="CD13" i="112"/>
  <c r="CC13" i="112"/>
  <c r="CB13" i="112"/>
  <c r="CA13" i="112"/>
  <c r="BZ13" i="112"/>
  <c r="AI13" i="112"/>
  <c r="AT13" i="112"/>
  <c r="X13" i="112"/>
  <c r="V13" i="112"/>
  <c r="T13" i="112"/>
  <c r="R13" i="112"/>
  <c r="P13" i="112"/>
  <c r="N13" i="112"/>
  <c r="L13" i="112"/>
  <c r="H13" i="112"/>
  <c r="C13" i="112"/>
  <c r="CE12" i="112"/>
  <c r="CD12" i="112"/>
  <c r="CC12" i="112"/>
  <c r="CB12" i="112"/>
  <c r="CA12" i="112"/>
  <c r="BZ12" i="112"/>
  <c r="CF12" i="112"/>
  <c r="AT12" i="112"/>
  <c r="AI12" i="112"/>
  <c r="W12" i="112"/>
  <c r="U12" i="112"/>
  <c r="S12" i="112"/>
  <c r="Q12" i="112"/>
  <c r="O12" i="112"/>
  <c r="M12" i="112"/>
  <c r="L12" i="112"/>
  <c r="H12" i="112"/>
  <c r="C12" i="112"/>
  <c r="CE11" i="112"/>
  <c r="CD11" i="112"/>
  <c r="CC11" i="112"/>
  <c r="CB11" i="112"/>
  <c r="CA11" i="112"/>
  <c r="BZ11" i="112"/>
  <c r="AI11" i="112"/>
  <c r="AT11" i="112"/>
  <c r="X11" i="112"/>
  <c r="X16" i="112"/>
  <c r="AB13" i="112"/>
  <c r="AL13" i="112"/>
  <c r="AW13" i="112"/>
  <c r="W11" i="112"/>
  <c r="W16" i="112"/>
  <c r="AB12" i="112"/>
  <c r="AL12" i="112"/>
  <c r="AW12" i="112"/>
  <c r="T11" i="112"/>
  <c r="T16" i="112"/>
  <c r="AA13" i="112"/>
  <c r="S11" i="112"/>
  <c r="S16" i="112"/>
  <c r="AA12" i="112"/>
  <c r="P11" i="112"/>
  <c r="P16" i="112"/>
  <c r="Z13" i="112"/>
  <c r="O11" i="112"/>
  <c r="O16" i="112"/>
  <c r="Z12" i="112"/>
  <c r="L11" i="112"/>
  <c r="CE10" i="112"/>
  <c r="CD10" i="112"/>
  <c r="CC10" i="112"/>
  <c r="CB10" i="112"/>
  <c r="CA10" i="112"/>
  <c r="BZ10" i="112"/>
  <c r="AI10" i="112"/>
  <c r="AT10" i="112"/>
  <c r="V10" i="112"/>
  <c r="V16" i="112"/>
  <c r="AB11" i="112"/>
  <c r="AL11" i="112"/>
  <c r="AW11" i="112"/>
  <c r="U10" i="112"/>
  <c r="U16" i="112"/>
  <c r="AB10" i="112"/>
  <c r="AL10" i="112"/>
  <c r="AW10" i="112"/>
  <c r="R10" i="112"/>
  <c r="R16" i="112"/>
  <c r="AA11" i="112"/>
  <c r="Q10" i="112"/>
  <c r="Q16" i="112"/>
  <c r="AA10" i="112"/>
  <c r="N10" i="112"/>
  <c r="N16" i="112"/>
  <c r="Z11" i="112"/>
  <c r="M10" i="112"/>
  <c r="M16" i="112"/>
  <c r="Z10" i="112"/>
  <c r="L10" i="112"/>
  <c r="AQ9" i="112"/>
  <c r="AP9" i="112"/>
  <c r="AO9" i="112"/>
  <c r="AN9" i="112"/>
  <c r="BK6" i="112"/>
  <c r="C6" i="112"/>
  <c r="CE48" i="111"/>
  <c r="CD48" i="111"/>
  <c r="CC48" i="111"/>
  <c r="CB48" i="111"/>
  <c r="CA48" i="111"/>
  <c r="BZ48" i="111"/>
  <c r="W48" i="111"/>
  <c r="V48" i="111"/>
  <c r="S48" i="111"/>
  <c r="R48" i="111"/>
  <c r="O48" i="111"/>
  <c r="N48" i="111"/>
  <c r="L48" i="111"/>
  <c r="H48" i="111"/>
  <c r="C48" i="111"/>
  <c r="CE47" i="111"/>
  <c r="CD47" i="111"/>
  <c r="CC47" i="111"/>
  <c r="CB47" i="111"/>
  <c r="CA47" i="111"/>
  <c r="BZ47" i="111"/>
  <c r="CF47" i="111" s="1"/>
  <c r="X47" i="111"/>
  <c r="U47" i="111"/>
  <c r="T47" i="111"/>
  <c r="Q47" i="111"/>
  <c r="P47" i="111"/>
  <c r="M47" i="111"/>
  <c r="L47" i="111"/>
  <c r="H47" i="111"/>
  <c r="C47" i="111"/>
  <c r="CE46" i="111"/>
  <c r="CD46" i="111"/>
  <c r="CC46" i="111"/>
  <c r="CB46" i="111"/>
  <c r="CA46" i="111"/>
  <c r="BZ46" i="111"/>
  <c r="AI46" i="111"/>
  <c r="AT46" i="111"/>
  <c r="X46" i="111"/>
  <c r="V46" i="111"/>
  <c r="T46" i="111"/>
  <c r="R46" i="111"/>
  <c r="P46" i="111"/>
  <c r="N46" i="111"/>
  <c r="L46" i="111"/>
  <c r="H46" i="111"/>
  <c r="C46" i="111"/>
  <c r="CE45" i="111"/>
  <c r="CD45" i="111"/>
  <c r="CC45" i="111"/>
  <c r="CB45" i="111"/>
  <c r="CA45" i="111"/>
  <c r="BZ45" i="111"/>
  <c r="AI45" i="111"/>
  <c r="AT45" i="111"/>
  <c r="W45" i="111"/>
  <c r="U45" i="111"/>
  <c r="S45" i="111"/>
  <c r="Q45" i="111"/>
  <c r="O45" i="111"/>
  <c r="M45" i="111"/>
  <c r="L45" i="111"/>
  <c r="H45" i="111"/>
  <c r="C45" i="111"/>
  <c r="CE44" i="111"/>
  <c r="CD44" i="111"/>
  <c r="CC44" i="111"/>
  <c r="CB44" i="111"/>
  <c r="CA44" i="111"/>
  <c r="BZ44" i="111"/>
  <c r="AI44" i="111"/>
  <c r="AT44" i="111"/>
  <c r="X44" i="111"/>
  <c r="X49" i="111" s="1"/>
  <c r="AB46" i="111" s="1"/>
  <c r="W44" i="111"/>
  <c r="W49" i="111" s="1"/>
  <c r="AB45" i="111" s="1"/>
  <c r="AL45" i="111" s="1"/>
  <c r="AW45" i="111" s="1"/>
  <c r="T44" i="111"/>
  <c r="T49" i="111" s="1"/>
  <c r="AA46" i="111" s="1"/>
  <c r="AK46" i="111" s="1"/>
  <c r="AV46" i="111" s="1"/>
  <c r="S44" i="111"/>
  <c r="S49" i="111" s="1"/>
  <c r="AA45" i="111" s="1"/>
  <c r="P44" i="111"/>
  <c r="P49" i="111" s="1"/>
  <c r="Z46" i="111" s="1"/>
  <c r="O44" i="111"/>
  <c r="O49" i="111" s="1"/>
  <c r="Z45" i="111" s="1"/>
  <c r="L44" i="111"/>
  <c r="CE43" i="111"/>
  <c r="CD43" i="111"/>
  <c r="CC43" i="111"/>
  <c r="CB43" i="111"/>
  <c r="CA43" i="111"/>
  <c r="BZ43" i="111"/>
  <c r="AI43" i="111"/>
  <c r="AT43" i="111"/>
  <c r="V43" i="111"/>
  <c r="V49" i="111" s="1"/>
  <c r="AB44" i="111" s="1"/>
  <c r="U43" i="111"/>
  <c r="R43" i="111"/>
  <c r="Q43" i="111"/>
  <c r="Q49" i="111" s="1"/>
  <c r="AA43" i="111" s="1"/>
  <c r="N43" i="111"/>
  <c r="M43" i="111"/>
  <c r="L43" i="111"/>
  <c r="AQ42" i="111"/>
  <c r="AP42" i="111"/>
  <c r="AO42" i="111"/>
  <c r="AN42" i="111"/>
  <c r="CE37" i="111"/>
  <c r="CD37" i="111"/>
  <c r="CC37" i="111"/>
  <c r="CB37" i="111"/>
  <c r="CA37" i="111"/>
  <c r="BZ37" i="111"/>
  <c r="W37" i="111"/>
  <c r="V37" i="111"/>
  <c r="S37" i="111"/>
  <c r="R37" i="111"/>
  <c r="O37" i="111"/>
  <c r="N37" i="111"/>
  <c r="L37" i="111"/>
  <c r="H37" i="111"/>
  <c r="C37" i="111"/>
  <c r="CE36" i="111"/>
  <c r="CD36" i="111"/>
  <c r="CC36" i="111"/>
  <c r="CB36" i="111"/>
  <c r="CA36" i="111"/>
  <c r="BZ36" i="111"/>
  <c r="CF36" i="111" s="1"/>
  <c r="X36" i="111"/>
  <c r="U36" i="111"/>
  <c r="T36" i="111"/>
  <c r="Q36" i="111"/>
  <c r="P36" i="111"/>
  <c r="M36" i="111"/>
  <c r="L36" i="111"/>
  <c r="H36" i="111"/>
  <c r="C36" i="111"/>
  <c r="CE35" i="111"/>
  <c r="CD35" i="111"/>
  <c r="CC35" i="111"/>
  <c r="CB35" i="111"/>
  <c r="CA35" i="111"/>
  <c r="BZ35" i="111"/>
  <c r="AI35" i="111"/>
  <c r="AT35" i="111"/>
  <c r="X35" i="111"/>
  <c r="V35" i="111"/>
  <c r="T35" i="111"/>
  <c r="R35" i="111"/>
  <c r="P35" i="111"/>
  <c r="N35" i="111"/>
  <c r="L35" i="111"/>
  <c r="H35" i="111"/>
  <c r="C35" i="111"/>
  <c r="CE34" i="111"/>
  <c r="CD34" i="111"/>
  <c r="CC34" i="111"/>
  <c r="CB34" i="111"/>
  <c r="CA34" i="111"/>
  <c r="BZ34" i="111"/>
  <c r="AI34" i="111"/>
  <c r="AT34" i="111"/>
  <c r="W34" i="111"/>
  <c r="U34" i="111"/>
  <c r="S34" i="111"/>
  <c r="Q34" i="111"/>
  <c r="O34" i="111"/>
  <c r="M34" i="111"/>
  <c r="L34" i="111"/>
  <c r="H34" i="111"/>
  <c r="C34" i="111"/>
  <c r="CE33" i="111"/>
  <c r="CD33" i="111"/>
  <c r="CC33" i="111"/>
  <c r="CB33" i="111"/>
  <c r="CA33" i="111"/>
  <c r="BZ33" i="111"/>
  <c r="AI33" i="111"/>
  <c r="AT33" i="111"/>
  <c r="X33" i="111"/>
  <c r="X38" i="111"/>
  <c r="AB35" i="111"/>
  <c r="AL35" i="111"/>
  <c r="AW35" i="111"/>
  <c r="W33" i="111"/>
  <c r="W38" i="111"/>
  <c r="AB34" i="111"/>
  <c r="AL34" i="111"/>
  <c r="AW34" i="111"/>
  <c r="T33" i="111"/>
  <c r="T38" i="111"/>
  <c r="AA35" i="111"/>
  <c r="S33" i="111"/>
  <c r="S38" i="111"/>
  <c r="AA34" i="111"/>
  <c r="P33" i="111"/>
  <c r="P38" i="111"/>
  <c r="Z35" i="111"/>
  <c r="O33" i="111"/>
  <c r="O38" i="111"/>
  <c r="Z34" i="111"/>
  <c r="L33" i="111"/>
  <c r="CE32" i="111"/>
  <c r="CD32" i="111"/>
  <c r="CC32" i="111"/>
  <c r="CB32" i="111"/>
  <c r="CA32" i="111"/>
  <c r="BZ32" i="111"/>
  <c r="AT32" i="111"/>
  <c r="AI32" i="111"/>
  <c r="V32" i="111"/>
  <c r="V38" i="111"/>
  <c r="AB33" i="111"/>
  <c r="AL33" i="111"/>
  <c r="AW33" i="111"/>
  <c r="U32" i="111"/>
  <c r="U38" i="111"/>
  <c r="AB32" i="111"/>
  <c r="AL32" i="111"/>
  <c r="AW32" i="111"/>
  <c r="R32" i="111"/>
  <c r="R38" i="111"/>
  <c r="AA33" i="111"/>
  <c r="Q32" i="111"/>
  <c r="Q38" i="111"/>
  <c r="AA32" i="111" s="1"/>
  <c r="N32" i="111"/>
  <c r="N38" i="111"/>
  <c r="Z33" i="111"/>
  <c r="M32" i="111"/>
  <c r="M38" i="111"/>
  <c r="Z32" i="111"/>
  <c r="L32" i="111"/>
  <c r="AQ31" i="111"/>
  <c r="AP31" i="111"/>
  <c r="AO31" i="111"/>
  <c r="AN31" i="111"/>
  <c r="CE26" i="111"/>
  <c r="CD26" i="111"/>
  <c r="CC26" i="111"/>
  <c r="CB26" i="111"/>
  <c r="CA26" i="111"/>
  <c r="BZ26" i="111"/>
  <c r="W26" i="111"/>
  <c r="V26" i="111"/>
  <c r="S26" i="111"/>
  <c r="R26" i="111"/>
  <c r="O26" i="111"/>
  <c r="N26" i="111"/>
  <c r="L26" i="111"/>
  <c r="H26" i="111"/>
  <c r="C26" i="111"/>
  <c r="CE25" i="111"/>
  <c r="CD25" i="111"/>
  <c r="CC25" i="111"/>
  <c r="CB25" i="111"/>
  <c r="CA25" i="111"/>
  <c r="BZ25" i="111"/>
  <c r="X25" i="111"/>
  <c r="U25" i="111"/>
  <c r="T25" i="111"/>
  <c r="Q25" i="111"/>
  <c r="P25" i="111"/>
  <c r="M25" i="111"/>
  <c r="L25" i="111"/>
  <c r="H25" i="111"/>
  <c r="C25" i="111"/>
  <c r="CE24" i="111"/>
  <c r="CD24" i="111"/>
  <c r="CC24" i="111"/>
  <c r="CB24" i="111"/>
  <c r="CA24" i="111"/>
  <c r="BZ24" i="111"/>
  <c r="CF24" i="111"/>
  <c r="AI24" i="111"/>
  <c r="AT24" i="111"/>
  <c r="X24" i="111"/>
  <c r="V24" i="111"/>
  <c r="T24" i="111"/>
  <c r="R24" i="111"/>
  <c r="P24" i="111"/>
  <c r="N24" i="111"/>
  <c r="L24" i="111"/>
  <c r="H24" i="111"/>
  <c r="C24" i="111"/>
  <c r="CE23" i="111"/>
  <c r="CD23" i="111"/>
  <c r="CC23" i="111"/>
  <c r="CB23" i="111"/>
  <c r="CA23" i="111"/>
  <c r="BZ23" i="111"/>
  <c r="AI23" i="111"/>
  <c r="AT23" i="111"/>
  <c r="W23" i="111"/>
  <c r="U23" i="111"/>
  <c r="S23" i="111"/>
  <c r="Q23" i="111"/>
  <c r="O23" i="111"/>
  <c r="M23" i="111"/>
  <c r="L23" i="111"/>
  <c r="H23" i="111"/>
  <c r="C23" i="111"/>
  <c r="CE22" i="111"/>
  <c r="CD22" i="111"/>
  <c r="CC22" i="111"/>
  <c r="CB22" i="111"/>
  <c r="CA22" i="111"/>
  <c r="BZ22" i="111"/>
  <c r="AI22" i="111"/>
  <c r="AT22" i="111"/>
  <c r="X22" i="111"/>
  <c r="X27" i="111"/>
  <c r="AB24" i="111"/>
  <c r="AL24" i="111"/>
  <c r="AW24" i="111"/>
  <c r="W22" i="111"/>
  <c r="W27" i="111"/>
  <c r="AB23" i="111"/>
  <c r="AL23" i="111"/>
  <c r="AW23" i="111"/>
  <c r="T22" i="111"/>
  <c r="T27" i="111"/>
  <c r="AA24" i="111"/>
  <c r="S22" i="111"/>
  <c r="S27" i="111"/>
  <c r="AA23" i="111"/>
  <c r="P22" i="111"/>
  <c r="P27" i="111"/>
  <c r="Z24" i="111"/>
  <c r="O22" i="111"/>
  <c r="O27" i="111"/>
  <c r="Z23" i="111"/>
  <c r="L22" i="111"/>
  <c r="CE21" i="111"/>
  <c r="CD21" i="111"/>
  <c r="CC21" i="111"/>
  <c r="CB21" i="111"/>
  <c r="CA21" i="111"/>
  <c r="BZ21" i="111"/>
  <c r="AT21" i="111"/>
  <c r="AI21" i="111"/>
  <c r="V21" i="111"/>
  <c r="V27" i="111"/>
  <c r="AB22" i="111"/>
  <c r="AL22" i="111"/>
  <c r="AW22" i="111"/>
  <c r="U21" i="111"/>
  <c r="U27" i="111"/>
  <c r="AB21" i="111"/>
  <c r="AL21" i="111"/>
  <c r="AW21" i="111"/>
  <c r="R21" i="111"/>
  <c r="R27" i="111"/>
  <c r="AA22" i="111"/>
  <c r="Q21" i="111"/>
  <c r="Q27" i="111"/>
  <c r="AA21" i="111" s="1"/>
  <c r="N21" i="111"/>
  <c r="N27" i="111"/>
  <c r="Z22" i="111"/>
  <c r="M21" i="111"/>
  <c r="M27" i="111"/>
  <c r="Z21" i="111"/>
  <c r="L21" i="111"/>
  <c r="AQ20" i="111"/>
  <c r="AP20" i="111"/>
  <c r="AO20" i="111"/>
  <c r="AN20" i="111"/>
  <c r="CE15" i="111"/>
  <c r="CD15" i="111"/>
  <c r="CC15" i="111"/>
  <c r="CB15" i="111"/>
  <c r="CA15" i="111"/>
  <c r="BZ15" i="111"/>
  <c r="W15" i="111"/>
  <c r="V15" i="111"/>
  <c r="S15" i="111"/>
  <c r="R15" i="111"/>
  <c r="O15" i="111"/>
  <c r="N15" i="111"/>
  <c r="L15" i="111"/>
  <c r="H15" i="111"/>
  <c r="C15" i="111"/>
  <c r="CE14" i="111"/>
  <c r="CD14" i="111"/>
  <c r="CC14" i="111"/>
  <c r="CB14" i="111"/>
  <c r="CA14" i="111"/>
  <c r="BZ14" i="111"/>
  <c r="X14" i="111"/>
  <c r="U14" i="111"/>
  <c r="T14" i="111"/>
  <c r="Q14" i="111"/>
  <c r="P14" i="111"/>
  <c r="M14" i="111"/>
  <c r="L14" i="111"/>
  <c r="H14" i="111"/>
  <c r="C14" i="111"/>
  <c r="CE13" i="111"/>
  <c r="CD13" i="111"/>
  <c r="CC13" i="111"/>
  <c r="CB13" i="111"/>
  <c r="CA13" i="111"/>
  <c r="BZ13" i="111"/>
  <c r="AI13" i="111"/>
  <c r="AT13" i="111"/>
  <c r="X13" i="111"/>
  <c r="V13" i="111"/>
  <c r="T13" i="111"/>
  <c r="R13" i="111"/>
  <c r="P13" i="111"/>
  <c r="N13" i="111"/>
  <c r="L13" i="111"/>
  <c r="H13" i="111"/>
  <c r="C13" i="111"/>
  <c r="CE12" i="111"/>
  <c r="CD12" i="111"/>
  <c r="CC12" i="111"/>
  <c r="CB12" i="111"/>
  <c r="CA12" i="111"/>
  <c r="BZ12" i="111"/>
  <c r="AT12" i="111"/>
  <c r="AI12" i="111"/>
  <c r="W12" i="111"/>
  <c r="U12" i="111"/>
  <c r="S12" i="111"/>
  <c r="Q12" i="111"/>
  <c r="O12" i="111"/>
  <c r="M12" i="111"/>
  <c r="L12" i="111"/>
  <c r="H12" i="111"/>
  <c r="C12" i="111"/>
  <c r="CE11" i="111"/>
  <c r="CD11" i="111"/>
  <c r="CC11" i="111"/>
  <c r="CB11" i="111"/>
  <c r="CA11" i="111"/>
  <c r="BZ11" i="111"/>
  <c r="AI11" i="111"/>
  <c r="AT11" i="111"/>
  <c r="X11" i="111"/>
  <c r="X16" i="111"/>
  <c r="AB13" i="111"/>
  <c r="AL13" i="111"/>
  <c r="AW13" i="111"/>
  <c r="W11" i="111"/>
  <c r="W16" i="111"/>
  <c r="AB12" i="111"/>
  <c r="AL12" i="111"/>
  <c r="AW12" i="111"/>
  <c r="T11" i="111"/>
  <c r="T16" i="111"/>
  <c r="AA13" i="111"/>
  <c r="S11" i="111"/>
  <c r="S16" i="111"/>
  <c r="AA12" i="111"/>
  <c r="P11" i="111"/>
  <c r="P16" i="111"/>
  <c r="Z13" i="111"/>
  <c r="O11" i="111"/>
  <c r="O16" i="111"/>
  <c r="Z12" i="111"/>
  <c r="L11" i="111"/>
  <c r="CE10" i="111"/>
  <c r="CD10" i="111"/>
  <c r="CC10" i="111"/>
  <c r="CB10" i="111"/>
  <c r="CA10" i="111"/>
  <c r="BZ10" i="111"/>
  <c r="AI10" i="111"/>
  <c r="AT10" i="111"/>
  <c r="V10" i="111"/>
  <c r="V16" i="111"/>
  <c r="AB11" i="111"/>
  <c r="AL11" i="111"/>
  <c r="AW11" i="111"/>
  <c r="U10" i="111"/>
  <c r="U16" i="111"/>
  <c r="AB10" i="111"/>
  <c r="AL10" i="111"/>
  <c r="AW10" i="111"/>
  <c r="R10" i="111"/>
  <c r="R16" i="111"/>
  <c r="AA11" i="111"/>
  <c r="Q10" i="111"/>
  <c r="Q16" i="111"/>
  <c r="AA10" i="111"/>
  <c r="N10" i="111"/>
  <c r="N16" i="111"/>
  <c r="Z11" i="111"/>
  <c r="M10" i="111"/>
  <c r="M16" i="111"/>
  <c r="Z10" i="111"/>
  <c r="L10" i="111"/>
  <c r="AQ9" i="111"/>
  <c r="AP9" i="111"/>
  <c r="AO9" i="111"/>
  <c r="AN9" i="111"/>
  <c r="BK6" i="111"/>
  <c r="C6" i="111"/>
  <c r="CE48" i="110"/>
  <c r="CD48" i="110"/>
  <c r="CC48" i="110"/>
  <c r="CB48" i="110"/>
  <c r="CA48" i="110"/>
  <c r="BZ48" i="110"/>
  <c r="W48" i="110"/>
  <c r="V48" i="110"/>
  <c r="S48" i="110"/>
  <c r="R48" i="110"/>
  <c r="O48" i="110"/>
  <c r="N48" i="110"/>
  <c r="L48" i="110"/>
  <c r="H48" i="110"/>
  <c r="C48" i="110"/>
  <c r="CE47" i="110"/>
  <c r="CD47" i="110"/>
  <c r="CC47" i="110"/>
  <c r="CB47" i="110"/>
  <c r="CA47" i="110"/>
  <c r="BZ47" i="110"/>
  <c r="CF47" i="110" s="1"/>
  <c r="X47" i="110"/>
  <c r="U47" i="110"/>
  <c r="T47" i="110"/>
  <c r="Q47" i="110"/>
  <c r="P47" i="110"/>
  <c r="M47" i="110"/>
  <c r="L47" i="110"/>
  <c r="H47" i="110"/>
  <c r="C47" i="110"/>
  <c r="CE46" i="110"/>
  <c r="CD46" i="110"/>
  <c r="CC46" i="110"/>
  <c r="CB46" i="110"/>
  <c r="CA46" i="110"/>
  <c r="BZ46" i="110"/>
  <c r="AI46" i="110"/>
  <c r="AT46" i="110"/>
  <c r="X46" i="110"/>
  <c r="V46" i="110"/>
  <c r="T46" i="110"/>
  <c r="R46" i="110"/>
  <c r="P46" i="110"/>
  <c r="N46" i="110"/>
  <c r="L46" i="110"/>
  <c r="H46" i="110"/>
  <c r="C46" i="110"/>
  <c r="CE45" i="110"/>
  <c r="CD45" i="110"/>
  <c r="CC45" i="110"/>
  <c r="CB45" i="110"/>
  <c r="CA45" i="110"/>
  <c r="BZ45" i="110"/>
  <c r="AI45" i="110"/>
  <c r="AT45" i="110"/>
  <c r="W45" i="110"/>
  <c r="U45" i="110"/>
  <c r="S45" i="110"/>
  <c r="Q45" i="110"/>
  <c r="O45" i="110"/>
  <c r="M45" i="110"/>
  <c r="L45" i="110"/>
  <c r="H45" i="110"/>
  <c r="C45" i="110"/>
  <c r="CE44" i="110"/>
  <c r="CD44" i="110"/>
  <c r="CC44" i="110"/>
  <c r="CB44" i="110"/>
  <c r="CA44" i="110"/>
  <c r="BZ44" i="110"/>
  <c r="AI44" i="110"/>
  <c r="AT44" i="110"/>
  <c r="X44" i="110"/>
  <c r="X49" i="110" s="1"/>
  <c r="AB46" i="110" s="1"/>
  <c r="W44" i="110"/>
  <c r="W49" i="110" s="1"/>
  <c r="AB45" i="110" s="1"/>
  <c r="AL45" i="110" s="1"/>
  <c r="AW45" i="110" s="1"/>
  <c r="T44" i="110"/>
  <c r="T49" i="110" s="1"/>
  <c r="AA46" i="110" s="1"/>
  <c r="AK46" i="110" s="1"/>
  <c r="AV46" i="110" s="1"/>
  <c r="S44" i="110"/>
  <c r="S49" i="110" s="1"/>
  <c r="AA45" i="110" s="1"/>
  <c r="P44" i="110"/>
  <c r="P49" i="110" s="1"/>
  <c r="Z46" i="110" s="1"/>
  <c r="O44" i="110"/>
  <c r="O49" i="110" s="1"/>
  <c r="Z45" i="110" s="1"/>
  <c r="L44" i="110"/>
  <c r="CE43" i="110"/>
  <c r="CD43" i="110"/>
  <c r="CC43" i="110"/>
  <c r="CB43" i="110"/>
  <c r="CA43" i="110"/>
  <c r="BZ43" i="110"/>
  <c r="AT43" i="110"/>
  <c r="AI43" i="110"/>
  <c r="V43" i="110"/>
  <c r="V49" i="110" s="1"/>
  <c r="AB44" i="110" s="1"/>
  <c r="U43" i="110"/>
  <c r="R43" i="110"/>
  <c r="Q43" i="110"/>
  <c r="Q49" i="110" s="1"/>
  <c r="AA43" i="110" s="1"/>
  <c r="N43" i="110"/>
  <c r="M43" i="110"/>
  <c r="L43" i="110"/>
  <c r="AQ42" i="110"/>
  <c r="AP42" i="110"/>
  <c r="AO42" i="110"/>
  <c r="AN42" i="110"/>
  <c r="CE37" i="110"/>
  <c r="CD37" i="110"/>
  <c r="CC37" i="110"/>
  <c r="CB37" i="110"/>
  <c r="CA37" i="110"/>
  <c r="BZ37" i="110"/>
  <c r="W37" i="110"/>
  <c r="V37" i="110"/>
  <c r="S37" i="110"/>
  <c r="R37" i="110"/>
  <c r="O37" i="110"/>
  <c r="N37" i="110"/>
  <c r="L37" i="110"/>
  <c r="H37" i="110"/>
  <c r="C37" i="110"/>
  <c r="CE36" i="110"/>
  <c r="CD36" i="110"/>
  <c r="CC36" i="110"/>
  <c r="CB36" i="110"/>
  <c r="CA36" i="110"/>
  <c r="BZ36" i="110"/>
  <c r="X36" i="110"/>
  <c r="U36" i="110"/>
  <c r="T36" i="110"/>
  <c r="Q36" i="110"/>
  <c r="P36" i="110"/>
  <c r="M36" i="110"/>
  <c r="L36" i="110"/>
  <c r="H36" i="110"/>
  <c r="C36" i="110"/>
  <c r="CE35" i="110"/>
  <c r="CD35" i="110"/>
  <c r="CC35" i="110"/>
  <c r="CB35" i="110"/>
  <c r="CA35" i="110"/>
  <c r="BZ35" i="110"/>
  <c r="AI35" i="110"/>
  <c r="AT35" i="110"/>
  <c r="X35" i="110"/>
  <c r="V35" i="110"/>
  <c r="T35" i="110"/>
  <c r="R35" i="110"/>
  <c r="P35" i="110"/>
  <c r="N35" i="110"/>
  <c r="L35" i="110"/>
  <c r="H35" i="110"/>
  <c r="C35" i="110"/>
  <c r="CE34" i="110"/>
  <c r="CD34" i="110"/>
  <c r="CC34" i="110"/>
  <c r="CB34" i="110"/>
  <c r="CA34" i="110"/>
  <c r="BZ34" i="110"/>
  <c r="AT34" i="110"/>
  <c r="AI34" i="110"/>
  <c r="W34" i="110"/>
  <c r="U34" i="110"/>
  <c r="S34" i="110"/>
  <c r="Q34" i="110"/>
  <c r="O34" i="110"/>
  <c r="M34" i="110"/>
  <c r="L34" i="110"/>
  <c r="H34" i="110"/>
  <c r="C34" i="110"/>
  <c r="CE33" i="110"/>
  <c r="CD33" i="110"/>
  <c r="CC33" i="110"/>
  <c r="CB33" i="110"/>
  <c r="CA33" i="110"/>
  <c r="BZ33" i="110"/>
  <c r="AI33" i="110"/>
  <c r="AT33" i="110"/>
  <c r="X33" i="110"/>
  <c r="X38" i="110"/>
  <c r="AB35" i="110"/>
  <c r="AL35" i="110"/>
  <c r="AW35" i="110"/>
  <c r="W33" i="110"/>
  <c r="W38" i="110"/>
  <c r="AB34" i="110"/>
  <c r="AL34" i="110"/>
  <c r="AW34" i="110"/>
  <c r="T33" i="110"/>
  <c r="T38" i="110"/>
  <c r="AA35" i="110"/>
  <c r="S33" i="110"/>
  <c r="S38" i="110"/>
  <c r="AA34" i="110"/>
  <c r="P33" i="110"/>
  <c r="P38" i="110"/>
  <c r="Z35" i="110"/>
  <c r="O33" i="110"/>
  <c r="O38" i="110"/>
  <c r="Z34" i="110"/>
  <c r="L33" i="110"/>
  <c r="CE32" i="110"/>
  <c r="CD32" i="110"/>
  <c r="CC32" i="110"/>
  <c r="CB32" i="110"/>
  <c r="CA32" i="110"/>
  <c r="BZ32" i="110"/>
  <c r="AI32" i="110"/>
  <c r="AT32" i="110"/>
  <c r="V32" i="110"/>
  <c r="V38" i="110"/>
  <c r="AB33" i="110"/>
  <c r="AL33" i="110"/>
  <c r="AW33" i="110"/>
  <c r="U32" i="110"/>
  <c r="U38" i="110"/>
  <c r="AB32" i="110"/>
  <c r="AL32" i="110"/>
  <c r="AW32" i="110"/>
  <c r="R32" i="110"/>
  <c r="R38" i="110"/>
  <c r="AA33" i="110"/>
  <c r="Q32" i="110"/>
  <c r="Q38" i="110"/>
  <c r="AA32" i="110"/>
  <c r="N32" i="110"/>
  <c r="N38" i="110"/>
  <c r="Z33" i="110"/>
  <c r="M32" i="110"/>
  <c r="M38" i="110"/>
  <c r="Z32" i="110"/>
  <c r="L32" i="110"/>
  <c r="AQ31" i="110"/>
  <c r="AP31" i="110"/>
  <c r="AO31" i="110"/>
  <c r="AN31" i="110"/>
  <c r="CE26" i="110"/>
  <c r="CD26" i="110"/>
  <c r="CC26" i="110"/>
  <c r="CB26" i="110"/>
  <c r="CA26" i="110"/>
  <c r="BZ26" i="110"/>
  <c r="W26" i="110"/>
  <c r="V26" i="110"/>
  <c r="S26" i="110"/>
  <c r="R26" i="110"/>
  <c r="O26" i="110"/>
  <c r="N26" i="110"/>
  <c r="L26" i="110"/>
  <c r="H26" i="110"/>
  <c r="C26" i="110"/>
  <c r="CE25" i="110"/>
  <c r="CD25" i="110"/>
  <c r="CC25" i="110"/>
  <c r="CB25" i="110"/>
  <c r="CA25" i="110"/>
  <c r="CF25" i="110" s="1"/>
  <c r="BZ25" i="110"/>
  <c r="X25" i="110"/>
  <c r="U25" i="110"/>
  <c r="T25" i="110"/>
  <c r="Q25" i="110"/>
  <c r="P25" i="110"/>
  <c r="M25" i="110"/>
  <c r="L25" i="110"/>
  <c r="H25" i="110"/>
  <c r="C25" i="110"/>
  <c r="CE24" i="110"/>
  <c r="CD24" i="110"/>
  <c r="CC24" i="110"/>
  <c r="CB24" i="110"/>
  <c r="CA24" i="110"/>
  <c r="BZ24" i="110"/>
  <c r="CF24" i="110" s="1"/>
  <c r="AI24" i="110"/>
  <c r="AT24" i="110"/>
  <c r="X24" i="110"/>
  <c r="V24" i="110"/>
  <c r="T24" i="110"/>
  <c r="R24" i="110"/>
  <c r="P24" i="110"/>
  <c r="N24" i="110"/>
  <c r="L24" i="110"/>
  <c r="H24" i="110"/>
  <c r="C24" i="110"/>
  <c r="CE23" i="110"/>
  <c r="CD23" i="110"/>
  <c r="CC23" i="110"/>
  <c r="CB23" i="110"/>
  <c r="CA23" i="110"/>
  <c r="BZ23" i="110"/>
  <c r="AI23" i="110"/>
  <c r="AT23" i="110"/>
  <c r="W23" i="110"/>
  <c r="U23" i="110"/>
  <c r="S23" i="110"/>
  <c r="Q23" i="110"/>
  <c r="O23" i="110"/>
  <c r="M23" i="110"/>
  <c r="L23" i="110"/>
  <c r="H23" i="110"/>
  <c r="C23" i="110"/>
  <c r="CE22" i="110"/>
  <c r="CD22" i="110"/>
  <c r="CC22" i="110"/>
  <c r="CB22" i="110"/>
  <c r="CA22" i="110"/>
  <c r="BZ22" i="110"/>
  <c r="CF22" i="110" s="1"/>
  <c r="AI22" i="110"/>
  <c r="AT22" i="110"/>
  <c r="X22" i="110"/>
  <c r="X27" i="110"/>
  <c r="AB24" i="110"/>
  <c r="AL24" i="110"/>
  <c r="AW24" i="110"/>
  <c r="W22" i="110"/>
  <c r="W27" i="110"/>
  <c r="AB23" i="110"/>
  <c r="AL23" i="110"/>
  <c r="AW23" i="110"/>
  <c r="T22" i="110"/>
  <c r="T27" i="110"/>
  <c r="AA24" i="110"/>
  <c r="S22" i="110"/>
  <c r="S27" i="110"/>
  <c r="AA23" i="110"/>
  <c r="P22" i="110"/>
  <c r="P27" i="110"/>
  <c r="Z24" i="110"/>
  <c r="O22" i="110"/>
  <c r="L22" i="110"/>
  <c r="CE21" i="110"/>
  <c r="CD21" i="110"/>
  <c r="CC21" i="110"/>
  <c r="CB21" i="110"/>
  <c r="CA21" i="110"/>
  <c r="BZ21" i="110"/>
  <c r="AI21" i="110"/>
  <c r="AT21" i="110"/>
  <c r="V21" i="110"/>
  <c r="V27" i="110"/>
  <c r="AB22" i="110"/>
  <c r="AL22" i="110"/>
  <c r="AW22" i="110"/>
  <c r="U21" i="110"/>
  <c r="U27" i="110"/>
  <c r="AB21" i="110"/>
  <c r="AL21" i="110"/>
  <c r="AW21" i="110"/>
  <c r="R21" i="110"/>
  <c r="R27" i="110"/>
  <c r="AA22" i="110"/>
  <c r="Q21" i="110"/>
  <c r="Q27" i="110"/>
  <c r="AA21" i="110"/>
  <c r="N21" i="110"/>
  <c r="N27" i="110"/>
  <c r="Z22" i="110"/>
  <c r="M21" i="110"/>
  <c r="M27" i="110"/>
  <c r="Z21" i="110"/>
  <c r="L21" i="110"/>
  <c r="AQ20" i="110"/>
  <c r="AP20" i="110"/>
  <c r="AO20" i="110"/>
  <c r="AN20" i="110"/>
  <c r="CE15" i="110"/>
  <c r="CD15" i="110"/>
  <c r="CC15" i="110"/>
  <c r="CB15" i="110"/>
  <c r="CA15" i="110"/>
  <c r="BZ15" i="110"/>
  <c r="W15" i="110"/>
  <c r="V15" i="110"/>
  <c r="S15" i="110"/>
  <c r="R15" i="110"/>
  <c r="O15" i="110"/>
  <c r="N15" i="110"/>
  <c r="L15" i="110"/>
  <c r="H15" i="110"/>
  <c r="C15" i="110"/>
  <c r="CE14" i="110"/>
  <c r="CD14" i="110"/>
  <c r="CC14" i="110"/>
  <c r="CB14" i="110"/>
  <c r="CA14" i="110"/>
  <c r="BZ14" i="110"/>
  <c r="X14" i="110"/>
  <c r="U14" i="110"/>
  <c r="T14" i="110"/>
  <c r="Q14" i="110"/>
  <c r="P14" i="110"/>
  <c r="M14" i="110"/>
  <c r="L14" i="110"/>
  <c r="H14" i="110"/>
  <c r="C14" i="110"/>
  <c r="CE13" i="110"/>
  <c r="CD13" i="110"/>
  <c r="CC13" i="110"/>
  <c r="CB13" i="110"/>
  <c r="CA13" i="110"/>
  <c r="BZ13" i="110"/>
  <c r="AI13" i="110"/>
  <c r="AT13" i="110"/>
  <c r="X13" i="110"/>
  <c r="V13" i="110"/>
  <c r="T13" i="110"/>
  <c r="R13" i="110"/>
  <c r="P13" i="110"/>
  <c r="N13" i="110"/>
  <c r="L13" i="110"/>
  <c r="H13" i="110"/>
  <c r="C13" i="110"/>
  <c r="CE12" i="110"/>
  <c r="CD12" i="110"/>
  <c r="CC12" i="110"/>
  <c r="CB12" i="110"/>
  <c r="CA12" i="110"/>
  <c r="BZ12" i="110"/>
  <c r="CF12" i="110" s="1"/>
  <c r="AI12" i="110"/>
  <c r="AT12" i="110"/>
  <c r="W12" i="110"/>
  <c r="U12" i="110"/>
  <c r="S12" i="110"/>
  <c r="Q12" i="110"/>
  <c r="O12" i="110"/>
  <c r="M12" i="110"/>
  <c r="L12" i="110"/>
  <c r="H12" i="110"/>
  <c r="C12" i="110"/>
  <c r="CE11" i="110"/>
  <c r="CD11" i="110"/>
  <c r="CC11" i="110"/>
  <c r="CB11" i="110"/>
  <c r="CA11" i="110"/>
  <c r="BZ11" i="110"/>
  <c r="AI11" i="110"/>
  <c r="AT11" i="110"/>
  <c r="X11" i="110"/>
  <c r="X16" i="110"/>
  <c r="AB13" i="110"/>
  <c r="AL13" i="110"/>
  <c r="AW13" i="110"/>
  <c r="W11" i="110"/>
  <c r="W16" i="110"/>
  <c r="AB12" i="110"/>
  <c r="AL12" i="110"/>
  <c r="AW12" i="110"/>
  <c r="T11" i="110"/>
  <c r="T16" i="110"/>
  <c r="AA13" i="110"/>
  <c r="S11" i="110"/>
  <c r="S16" i="110"/>
  <c r="AA12" i="110"/>
  <c r="P11" i="110"/>
  <c r="P16" i="110"/>
  <c r="Z13" i="110"/>
  <c r="O11" i="110"/>
  <c r="O16" i="110"/>
  <c r="Z12" i="110"/>
  <c r="L11" i="110"/>
  <c r="CE10" i="110"/>
  <c r="CD10" i="110"/>
  <c r="CC10" i="110"/>
  <c r="CB10" i="110"/>
  <c r="CA10" i="110"/>
  <c r="BZ10" i="110"/>
  <c r="CF10" i="110" s="1"/>
  <c r="AI10" i="110"/>
  <c r="AT10" i="110"/>
  <c r="V10" i="110"/>
  <c r="V16" i="110"/>
  <c r="AB11" i="110"/>
  <c r="AL11" i="110"/>
  <c r="AW11" i="110"/>
  <c r="U10" i="110"/>
  <c r="U16" i="110"/>
  <c r="AB10" i="110"/>
  <c r="AL10" i="110"/>
  <c r="AW10" i="110"/>
  <c r="R10" i="110"/>
  <c r="R16" i="110"/>
  <c r="AA11" i="110"/>
  <c r="Q10" i="110"/>
  <c r="Q16" i="110"/>
  <c r="AA10" i="110"/>
  <c r="N10" i="110"/>
  <c r="N16" i="110"/>
  <c r="Z11" i="110"/>
  <c r="M10" i="110"/>
  <c r="M16" i="110"/>
  <c r="Z10" i="110"/>
  <c r="L10" i="110"/>
  <c r="AQ9" i="110"/>
  <c r="AP9" i="110"/>
  <c r="AO9" i="110"/>
  <c r="AN9" i="110"/>
  <c r="BK6" i="110"/>
  <c r="C6" i="110"/>
  <c r="CE48" i="109"/>
  <c r="CD48" i="109"/>
  <c r="CC48" i="109"/>
  <c r="CB48" i="109"/>
  <c r="CA48" i="109"/>
  <c r="BZ48" i="109"/>
  <c r="W48" i="109"/>
  <c r="V48" i="109"/>
  <c r="S48" i="109"/>
  <c r="R48" i="109"/>
  <c r="O48" i="109"/>
  <c r="N48" i="109"/>
  <c r="L48" i="109"/>
  <c r="H48" i="109"/>
  <c r="C48" i="109"/>
  <c r="CE47" i="109"/>
  <c r="CD47" i="109"/>
  <c r="CC47" i="109"/>
  <c r="CB47" i="109"/>
  <c r="CA47" i="109"/>
  <c r="BZ47" i="109"/>
  <c r="CF47" i="109" s="1"/>
  <c r="X47" i="109"/>
  <c r="U47" i="109"/>
  <c r="T47" i="109"/>
  <c r="Q47" i="109"/>
  <c r="P47" i="109"/>
  <c r="M47" i="109"/>
  <c r="L47" i="109"/>
  <c r="H47" i="109"/>
  <c r="C47" i="109"/>
  <c r="CE46" i="109"/>
  <c r="CD46" i="109"/>
  <c r="CC46" i="109"/>
  <c r="CB46" i="109"/>
  <c r="CA46" i="109"/>
  <c r="BZ46" i="109"/>
  <c r="AI46" i="109"/>
  <c r="AT46" i="109"/>
  <c r="X46" i="109"/>
  <c r="V46" i="109"/>
  <c r="T46" i="109"/>
  <c r="R46" i="109"/>
  <c r="P46" i="109"/>
  <c r="N46" i="109"/>
  <c r="L46" i="109"/>
  <c r="H46" i="109"/>
  <c r="C46" i="109"/>
  <c r="CE45" i="109"/>
  <c r="CD45" i="109"/>
  <c r="CC45" i="109"/>
  <c r="CB45" i="109"/>
  <c r="CA45" i="109"/>
  <c r="BZ45" i="109"/>
  <c r="AI45" i="109"/>
  <c r="AT45" i="109"/>
  <c r="W45" i="109"/>
  <c r="U45" i="109"/>
  <c r="S45" i="109"/>
  <c r="Q45" i="109"/>
  <c r="O45" i="109"/>
  <c r="M45" i="109"/>
  <c r="L45" i="109"/>
  <c r="H45" i="109"/>
  <c r="C45" i="109"/>
  <c r="CE44" i="109"/>
  <c r="CD44" i="109"/>
  <c r="CC44" i="109"/>
  <c r="CB44" i="109"/>
  <c r="CA44" i="109"/>
  <c r="BZ44" i="109"/>
  <c r="CF44" i="109" s="1"/>
  <c r="AI44" i="109"/>
  <c r="AT44" i="109"/>
  <c r="X44" i="109"/>
  <c r="X49" i="109" s="1"/>
  <c r="AB46" i="109" s="1"/>
  <c r="W44" i="109"/>
  <c r="W49" i="109" s="1"/>
  <c r="AB45" i="109" s="1"/>
  <c r="AL45" i="109" s="1"/>
  <c r="AW45" i="109" s="1"/>
  <c r="T44" i="109"/>
  <c r="T49" i="109" s="1"/>
  <c r="AA46" i="109" s="1"/>
  <c r="AK46" i="109" s="1"/>
  <c r="AV46" i="109" s="1"/>
  <c r="S44" i="109"/>
  <c r="S49" i="109" s="1"/>
  <c r="AA45" i="109" s="1"/>
  <c r="P44" i="109"/>
  <c r="P49" i="109" s="1"/>
  <c r="Z46" i="109" s="1"/>
  <c r="O44" i="109"/>
  <c r="O49" i="109" s="1"/>
  <c r="Z45" i="109" s="1"/>
  <c r="L44" i="109"/>
  <c r="CE43" i="109"/>
  <c r="CD43" i="109"/>
  <c r="CC43" i="109"/>
  <c r="CB43" i="109"/>
  <c r="CA43" i="109"/>
  <c r="BZ43" i="109"/>
  <c r="AT43" i="109"/>
  <c r="AI43" i="109"/>
  <c r="V43" i="109"/>
  <c r="V49" i="109" s="1"/>
  <c r="AB44" i="109" s="1"/>
  <c r="AL44" i="109" s="1"/>
  <c r="AW44" i="109" s="1"/>
  <c r="U43" i="109"/>
  <c r="U49" i="109" s="1"/>
  <c r="AB43" i="109" s="1"/>
  <c r="AL43" i="109" s="1"/>
  <c r="AW43" i="109" s="1"/>
  <c r="R43" i="109"/>
  <c r="Q43" i="109"/>
  <c r="Q49" i="109" s="1"/>
  <c r="AA43" i="109" s="1"/>
  <c r="N43" i="109"/>
  <c r="N49" i="109" s="1"/>
  <c r="Z44" i="109" s="1"/>
  <c r="M43" i="109"/>
  <c r="M49" i="109" s="1"/>
  <c r="Z43" i="109" s="1"/>
  <c r="L43" i="109"/>
  <c r="AQ42" i="109"/>
  <c r="AP42" i="109"/>
  <c r="AO42" i="109"/>
  <c r="AN42" i="109"/>
  <c r="CE37" i="109"/>
  <c r="CD37" i="109"/>
  <c r="CC37" i="109"/>
  <c r="CB37" i="109"/>
  <c r="CA37" i="109"/>
  <c r="BZ37" i="109"/>
  <c r="W37" i="109"/>
  <c r="V37" i="109"/>
  <c r="S37" i="109"/>
  <c r="R37" i="109"/>
  <c r="O37" i="109"/>
  <c r="N37" i="109"/>
  <c r="L37" i="109"/>
  <c r="H37" i="109"/>
  <c r="C37" i="109"/>
  <c r="CE36" i="109"/>
  <c r="CD36" i="109"/>
  <c r="CC36" i="109"/>
  <c r="CB36" i="109"/>
  <c r="CA36" i="109"/>
  <c r="BZ36" i="109"/>
  <c r="X36" i="109"/>
  <c r="U36" i="109"/>
  <c r="T36" i="109"/>
  <c r="Q36" i="109"/>
  <c r="P36" i="109"/>
  <c r="M36" i="109"/>
  <c r="L36" i="109"/>
  <c r="H36" i="109"/>
  <c r="C36" i="109"/>
  <c r="CE35" i="109"/>
  <c r="CD35" i="109"/>
  <c r="CC35" i="109"/>
  <c r="CB35" i="109"/>
  <c r="CA35" i="109"/>
  <c r="BZ35" i="109"/>
  <c r="AT35" i="109"/>
  <c r="AI35" i="109"/>
  <c r="X35" i="109"/>
  <c r="V35" i="109"/>
  <c r="T35" i="109"/>
  <c r="R35" i="109"/>
  <c r="P35" i="109"/>
  <c r="N35" i="109"/>
  <c r="L35" i="109"/>
  <c r="H35" i="109"/>
  <c r="C35" i="109"/>
  <c r="CE34" i="109"/>
  <c r="CD34" i="109"/>
  <c r="CC34" i="109"/>
  <c r="CB34" i="109"/>
  <c r="CA34" i="109"/>
  <c r="BZ34" i="109"/>
  <c r="AI34" i="109"/>
  <c r="AT34" i="109"/>
  <c r="W34" i="109"/>
  <c r="U34" i="109"/>
  <c r="S34" i="109"/>
  <c r="Q34" i="109"/>
  <c r="O34" i="109"/>
  <c r="M34" i="109"/>
  <c r="L34" i="109"/>
  <c r="H34" i="109"/>
  <c r="C34" i="109"/>
  <c r="CE33" i="109"/>
  <c r="CD33" i="109"/>
  <c r="CC33" i="109"/>
  <c r="CB33" i="109"/>
  <c r="CA33" i="109"/>
  <c r="BZ33" i="109"/>
  <c r="CF33" i="109"/>
  <c r="AT33" i="109"/>
  <c r="AI33" i="109"/>
  <c r="X33" i="109"/>
  <c r="X38" i="109"/>
  <c r="AB35" i="109"/>
  <c r="AL35" i="109"/>
  <c r="AW35" i="109"/>
  <c r="W33" i="109"/>
  <c r="W38" i="109"/>
  <c r="AB34" i="109"/>
  <c r="AL34" i="109"/>
  <c r="AW34" i="109"/>
  <c r="T33" i="109"/>
  <c r="T38" i="109"/>
  <c r="AA35" i="109"/>
  <c r="S33" i="109"/>
  <c r="S38" i="109"/>
  <c r="AA34" i="109"/>
  <c r="P33" i="109"/>
  <c r="P38" i="109"/>
  <c r="Z35" i="109"/>
  <c r="O33" i="109"/>
  <c r="O38" i="109"/>
  <c r="Z34" i="109"/>
  <c r="L33" i="109"/>
  <c r="CE32" i="109"/>
  <c r="CD32" i="109"/>
  <c r="CC32" i="109"/>
  <c r="CB32" i="109"/>
  <c r="CA32" i="109"/>
  <c r="BZ32" i="109"/>
  <c r="AT32" i="109"/>
  <c r="AI32" i="109"/>
  <c r="V32" i="109"/>
  <c r="V38" i="109"/>
  <c r="AB33" i="109"/>
  <c r="AL33" i="109"/>
  <c r="AW33" i="109"/>
  <c r="U32" i="109"/>
  <c r="U38" i="109"/>
  <c r="AB32" i="109"/>
  <c r="AL32" i="109"/>
  <c r="AW32" i="109"/>
  <c r="R32" i="109"/>
  <c r="R38" i="109"/>
  <c r="AA33" i="109"/>
  <c r="Q32" i="109"/>
  <c r="Q38" i="109"/>
  <c r="AA32" i="109"/>
  <c r="N32" i="109"/>
  <c r="N38" i="109"/>
  <c r="Z33" i="109"/>
  <c r="M32" i="109"/>
  <c r="M38" i="109"/>
  <c r="Z32" i="109"/>
  <c r="L32" i="109"/>
  <c r="AQ31" i="109"/>
  <c r="AP31" i="109"/>
  <c r="AO31" i="109"/>
  <c r="AN31" i="109"/>
  <c r="CE26" i="109"/>
  <c r="CD26" i="109"/>
  <c r="CC26" i="109"/>
  <c r="CB26" i="109"/>
  <c r="CA26" i="109"/>
  <c r="BZ26" i="109"/>
  <c r="W26" i="109"/>
  <c r="V26" i="109"/>
  <c r="S26" i="109"/>
  <c r="R26" i="109"/>
  <c r="O26" i="109"/>
  <c r="N26" i="109"/>
  <c r="L26" i="109"/>
  <c r="H26" i="109"/>
  <c r="C26" i="109"/>
  <c r="CE25" i="109"/>
  <c r="CD25" i="109"/>
  <c r="CC25" i="109"/>
  <c r="CB25" i="109"/>
  <c r="CA25" i="109"/>
  <c r="BZ25" i="109"/>
  <c r="X25" i="109"/>
  <c r="U25" i="109"/>
  <c r="T25" i="109"/>
  <c r="Q25" i="109"/>
  <c r="P25" i="109"/>
  <c r="M25" i="109"/>
  <c r="L25" i="109"/>
  <c r="H25" i="109"/>
  <c r="C25" i="109"/>
  <c r="CE24" i="109"/>
  <c r="CD24" i="109"/>
  <c r="CC24" i="109"/>
  <c r="CB24" i="109"/>
  <c r="CA24" i="109"/>
  <c r="BZ24" i="109"/>
  <c r="AI24" i="109"/>
  <c r="AT24" i="109"/>
  <c r="X24" i="109"/>
  <c r="V24" i="109"/>
  <c r="T24" i="109"/>
  <c r="R24" i="109"/>
  <c r="P24" i="109"/>
  <c r="N24" i="109"/>
  <c r="L24" i="109"/>
  <c r="H24" i="109"/>
  <c r="C24" i="109"/>
  <c r="CE23" i="109"/>
  <c r="CD23" i="109"/>
  <c r="CC23" i="109"/>
  <c r="CB23" i="109"/>
  <c r="CA23" i="109"/>
  <c r="BZ23" i="109"/>
  <c r="AT23" i="109"/>
  <c r="AI23" i="109"/>
  <c r="W23" i="109"/>
  <c r="U23" i="109"/>
  <c r="S23" i="109"/>
  <c r="Q23" i="109"/>
  <c r="O23" i="109"/>
  <c r="M23" i="109"/>
  <c r="L23" i="109"/>
  <c r="H23" i="109"/>
  <c r="C23" i="109"/>
  <c r="CE22" i="109"/>
  <c r="CD22" i="109"/>
  <c r="CC22" i="109"/>
  <c r="CB22" i="109"/>
  <c r="CA22" i="109"/>
  <c r="BZ22" i="109"/>
  <c r="AI22" i="109"/>
  <c r="AT22" i="109"/>
  <c r="X22" i="109"/>
  <c r="X27" i="109"/>
  <c r="AB24" i="109"/>
  <c r="AL24" i="109"/>
  <c r="AW24" i="109"/>
  <c r="W22" i="109"/>
  <c r="W27" i="109"/>
  <c r="AB23" i="109"/>
  <c r="AL23" i="109"/>
  <c r="AW23" i="109"/>
  <c r="T22" i="109"/>
  <c r="T27" i="109"/>
  <c r="AA24" i="109"/>
  <c r="S22" i="109"/>
  <c r="S27" i="109"/>
  <c r="AA23" i="109"/>
  <c r="P22" i="109"/>
  <c r="P27" i="109"/>
  <c r="Z24" i="109"/>
  <c r="O22" i="109"/>
  <c r="O27" i="109"/>
  <c r="Z23" i="109"/>
  <c r="L22" i="109"/>
  <c r="CE21" i="109"/>
  <c r="CD21" i="109"/>
  <c r="CC21" i="109"/>
  <c r="CB21" i="109"/>
  <c r="CA21" i="109"/>
  <c r="BZ21" i="109"/>
  <c r="CF21" i="109" s="1"/>
  <c r="AT21" i="109"/>
  <c r="AI21" i="109"/>
  <c r="V21" i="109"/>
  <c r="V27" i="109"/>
  <c r="AB22" i="109"/>
  <c r="AL22" i="109"/>
  <c r="AW22" i="109"/>
  <c r="U21" i="109"/>
  <c r="U27" i="109"/>
  <c r="AB21" i="109"/>
  <c r="AL21" i="109"/>
  <c r="AW21" i="109"/>
  <c r="R21" i="109"/>
  <c r="R27" i="109"/>
  <c r="AA22" i="109"/>
  <c r="Q21" i="109"/>
  <c r="Q27" i="109"/>
  <c r="AA21" i="109"/>
  <c r="N21" i="109"/>
  <c r="N27" i="109"/>
  <c r="Z22" i="109"/>
  <c r="M21" i="109"/>
  <c r="M27" i="109"/>
  <c r="Z21" i="109"/>
  <c r="L21" i="109"/>
  <c r="AQ20" i="109"/>
  <c r="AP20" i="109"/>
  <c r="AO20" i="109"/>
  <c r="AN20" i="109"/>
  <c r="CE15" i="109"/>
  <c r="CD15" i="109"/>
  <c r="CC15" i="109"/>
  <c r="CB15" i="109"/>
  <c r="CA15" i="109"/>
  <c r="BZ15" i="109"/>
  <c r="W15" i="109"/>
  <c r="V15" i="109"/>
  <c r="S15" i="109"/>
  <c r="R15" i="109"/>
  <c r="O15" i="109"/>
  <c r="N15" i="109"/>
  <c r="L15" i="109"/>
  <c r="H15" i="109"/>
  <c r="C15" i="109"/>
  <c r="CE14" i="109"/>
  <c r="CD14" i="109"/>
  <c r="CC14" i="109"/>
  <c r="CB14" i="109"/>
  <c r="CA14" i="109"/>
  <c r="BZ14" i="109"/>
  <c r="X14" i="109"/>
  <c r="U14" i="109"/>
  <c r="T14" i="109"/>
  <c r="Q14" i="109"/>
  <c r="P14" i="109"/>
  <c r="M14" i="109"/>
  <c r="L14" i="109"/>
  <c r="H14" i="109"/>
  <c r="C14" i="109"/>
  <c r="CE13" i="109"/>
  <c r="CD13" i="109"/>
  <c r="CC13" i="109"/>
  <c r="CB13" i="109"/>
  <c r="CA13" i="109"/>
  <c r="BZ13" i="109"/>
  <c r="AI13" i="109"/>
  <c r="AT13" i="109"/>
  <c r="X13" i="109"/>
  <c r="V13" i="109"/>
  <c r="T13" i="109"/>
  <c r="R13" i="109"/>
  <c r="P13" i="109"/>
  <c r="N13" i="109"/>
  <c r="L13" i="109"/>
  <c r="H13" i="109"/>
  <c r="C13" i="109"/>
  <c r="CE12" i="109"/>
  <c r="CD12" i="109"/>
  <c r="CC12" i="109"/>
  <c r="CB12" i="109"/>
  <c r="CA12" i="109"/>
  <c r="BZ12" i="109"/>
  <c r="AI12" i="109"/>
  <c r="AT12" i="109"/>
  <c r="W12" i="109"/>
  <c r="U12" i="109"/>
  <c r="S12" i="109"/>
  <c r="Q12" i="109"/>
  <c r="O12" i="109"/>
  <c r="M12" i="109"/>
  <c r="L12" i="109"/>
  <c r="H12" i="109"/>
  <c r="C12" i="109"/>
  <c r="CE11" i="109"/>
  <c r="CD11" i="109"/>
  <c r="CC11" i="109"/>
  <c r="CB11" i="109"/>
  <c r="CA11" i="109"/>
  <c r="BZ11" i="109"/>
  <c r="AI11" i="109"/>
  <c r="AT11" i="109"/>
  <c r="X11" i="109"/>
  <c r="X16" i="109"/>
  <c r="AB13" i="109"/>
  <c r="AL13" i="109"/>
  <c r="AW13" i="109"/>
  <c r="W11" i="109"/>
  <c r="W16" i="109"/>
  <c r="AB12" i="109"/>
  <c r="AL12" i="109"/>
  <c r="AW12" i="109"/>
  <c r="T11" i="109"/>
  <c r="T16" i="109"/>
  <c r="AA13" i="109"/>
  <c r="S11" i="109"/>
  <c r="S16" i="109"/>
  <c r="AA12" i="109"/>
  <c r="P11" i="109"/>
  <c r="P16" i="109"/>
  <c r="Z13" i="109"/>
  <c r="O11" i="109"/>
  <c r="O16" i="109"/>
  <c r="Z12" i="109"/>
  <c r="L11" i="109"/>
  <c r="CE10" i="109"/>
  <c r="CD10" i="109"/>
  <c r="CC10" i="109"/>
  <c r="CB10" i="109"/>
  <c r="CA10" i="109"/>
  <c r="BZ10" i="109"/>
  <c r="AI10" i="109"/>
  <c r="AT10" i="109"/>
  <c r="V10" i="109"/>
  <c r="V16" i="109"/>
  <c r="AB11" i="109"/>
  <c r="AL11" i="109"/>
  <c r="AW11" i="109"/>
  <c r="U10" i="109"/>
  <c r="U16" i="109"/>
  <c r="AB10" i="109"/>
  <c r="AL10" i="109"/>
  <c r="AW10" i="109"/>
  <c r="R10" i="109"/>
  <c r="R16" i="109"/>
  <c r="AA11" i="109"/>
  <c r="Q10" i="109"/>
  <c r="Q16" i="109"/>
  <c r="AA10" i="109"/>
  <c r="N10" i="109"/>
  <c r="N16" i="109"/>
  <c r="Z11" i="109"/>
  <c r="M10" i="109"/>
  <c r="M16" i="109"/>
  <c r="Z10" i="109"/>
  <c r="L10" i="109"/>
  <c r="AQ9" i="109"/>
  <c r="AP9" i="109"/>
  <c r="AO9" i="109"/>
  <c r="AN9" i="109"/>
  <c r="BK6" i="109"/>
  <c r="C6" i="109"/>
  <c r="CE48" i="108"/>
  <c r="CD48" i="108"/>
  <c r="CC48" i="108"/>
  <c r="CB48" i="108"/>
  <c r="CA48" i="108"/>
  <c r="BZ48" i="108"/>
  <c r="W48" i="108"/>
  <c r="V48" i="108"/>
  <c r="S48" i="108"/>
  <c r="R48" i="108"/>
  <c r="O48" i="108"/>
  <c r="N48" i="108"/>
  <c r="L48" i="108"/>
  <c r="H48" i="108"/>
  <c r="C48" i="108"/>
  <c r="CE47" i="108"/>
  <c r="CD47" i="108"/>
  <c r="CC47" i="108"/>
  <c r="CB47" i="108"/>
  <c r="CA47" i="108"/>
  <c r="BZ47" i="108"/>
  <c r="X47" i="108"/>
  <c r="U47" i="108"/>
  <c r="T47" i="108"/>
  <c r="T49" i="108" s="1"/>
  <c r="AA46" i="108" s="1"/>
  <c r="AK46" i="108" s="1"/>
  <c r="AV46" i="108" s="1"/>
  <c r="Q47" i="108"/>
  <c r="P47" i="108"/>
  <c r="M47" i="108"/>
  <c r="L47" i="108"/>
  <c r="H47" i="108"/>
  <c r="C47" i="108"/>
  <c r="CE46" i="108"/>
  <c r="CD46" i="108"/>
  <c r="CC46" i="108"/>
  <c r="CB46" i="108"/>
  <c r="CA46" i="108"/>
  <c r="BZ46" i="108"/>
  <c r="AI46" i="108"/>
  <c r="AT46" i="108"/>
  <c r="X46" i="108"/>
  <c r="X49" i="108" s="1"/>
  <c r="AB46" i="108" s="1"/>
  <c r="V46" i="108"/>
  <c r="T46" i="108"/>
  <c r="R46" i="108"/>
  <c r="P46" i="108"/>
  <c r="P49" i="108" s="1"/>
  <c r="Z46" i="108" s="1"/>
  <c r="N46" i="108"/>
  <c r="L46" i="108"/>
  <c r="H46" i="108"/>
  <c r="C46" i="108"/>
  <c r="CE45" i="108"/>
  <c r="CD45" i="108"/>
  <c r="CC45" i="108"/>
  <c r="CB45" i="108"/>
  <c r="CA45" i="108"/>
  <c r="BZ45" i="108"/>
  <c r="AI45" i="108"/>
  <c r="AT45" i="108"/>
  <c r="W45" i="108"/>
  <c r="W49" i="108" s="1"/>
  <c r="AB45" i="108" s="1"/>
  <c r="U45" i="108"/>
  <c r="S45" i="108"/>
  <c r="S49" i="108" s="1"/>
  <c r="AA45" i="108" s="1"/>
  <c r="AK45" i="108" s="1"/>
  <c r="Q45" i="108"/>
  <c r="O45" i="108"/>
  <c r="O49" i="108" s="1"/>
  <c r="Z45" i="108" s="1"/>
  <c r="M45" i="108"/>
  <c r="L45" i="108"/>
  <c r="H45" i="108"/>
  <c r="C45" i="108"/>
  <c r="CE44" i="108"/>
  <c r="CD44" i="108"/>
  <c r="CC44" i="108"/>
  <c r="CB44" i="108"/>
  <c r="CA44" i="108"/>
  <c r="BZ44" i="108"/>
  <c r="AI44" i="108"/>
  <c r="AT44" i="108"/>
  <c r="X44" i="108"/>
  <c r="W44" i="108"/>
  <c r="T44" i="108"/>
  <c r="S44" i="108"/>
  <c r="P44" i="108"/>
  <c r="O44" i="108"/>
  <c r="L44" i="108"/>
  <c r="CE43" i="108"/>
  <c r="CD43" i="108"/>
  <c r="CC43" i="108"/>
  <c r="CB43" i="108"/>
  <c r="CA43" i="108"/>
  <c r="BZ43" i="108"/>
  <c r="AT43" i="108"/>
  <c r="AI43" i="108"/>
  <c r="V43" i="108"/>
  <c r="V49" i="108" s="1"/>
  <c r="AB44" i="108" s="1"/>
  <c r="U43" i="108"/>
  <c r="R43" i="108"/>
  <c r="Q43" i="108"/>
  <c r="Q49" i="108" s="1"/>
  <c r="AA43" i="108" s="1"/>
  <c r="N43" i="108"/>
  <c r="M43" i="108"/>
  <c r="L43" i="108"/>
  <c r="AQ42" i="108"/>
  <c r="AP42" i="108"/>
  <c r="AO42" i="108"/>
  <c r="AN42" i="108"/>
  <c r="CE37" i="108"/>
  <c r="CD37" i="108"/>
  <c r="CC37" i="108"/>
  <c r="CB37" i="108"/>
  <c r="CA37" i="108"/>
  <c r="BZ37" i="108"/>
  <c r="W37" i="108"/>
  <c r="V37" i="108"/>
  <c r="S37" i="108"/>
  <c r="R37" i="108"/>
  <c r="O37" i="108"/>
  <c r="N37" i="108"/>
  <c r="L37" i="108"/>
  <c r="H37" i="108"/>
  <c r="C37" i="108"/>
  <c r="CE36" i="108"/>
  <c r="CD36" i="108"/>
  <c r="CC36" i="108"/>
  <c r="CB36" i="108"/>
  <c r="CA36" i="108"/>
  <c r="BZ36" i="108"/>
  <c r="X36" i="108"/>
  <c r="U36" i="108"/>
  <c r="T36" i="108"/>
  <c r="Q36" i="108"/>
  <c r="P36" i="108"/>
  <c r="M36" i="108"/>
  <c r="L36" i="108"/>
  <c r="H36" i="108"/>
  <c r="C36" i="108"/>
  <c r="CE35" i="108"/>
  <c r="CD35" i="108"/>
  <c r="CC35" i="108"/>
  <c r="CB35" i="108"/>
  <c r="CA35" i="108"/>
  <c r="BZ35" i="108"/>
  <c r="AT35" i="108"/>
  <c r="AI35" i="108"/>
  <c r="X35" i="108"/>
  <c r="V35" i="108"/>
  <c r="T35" i="108"/>
  <c r="R35" i="108"/>
  <c r="P35" i="108"/>
  <c r="N35" i="108"/>
  <c r="L35" i="108"/>
  <c r="H35" i="108"/>
  <c r="C35" i="108"/>
  <c r="CE34" i="108"/>
  <c r="CD34" i="108"/>
  <c r="CC34" i="108"/>
  <c r="CB34" i="108"/>
  <c r="CA34" i="108"/>
  <c r="BZ34" i="108"/>
  <c r="CF34" i="108" s="1"/>
  <c r="AI34" i="108"/>
  <c r="AT34" i="108"/>
  <c r="W34" i="108"/>
  <c r="U34" i="108"/>
  <c r="S34" i="108"/>
  <c r="Q34" i="108"/>
  <c r="O34" i="108"/>
  <c r="M34" i="108"/>
  <c r="L34" i="108"/>
  <c r="H34" i="108"/>
  <c r="C34" i="108"/>
  <c r="CE33" i="108"/>
  <c r="CD33" i="108"/>
  <c r="CC33" i="108"/>
  <c r="CB33" i="108"/>
  <c r="CA33" i="108"/>
  <c r="BZ33" i="108"/>
  <c r="CF33" i="108" s="1"/>
  <c r="AT33" i="108"/>
  <c r="AI33" i="108"/>
  <c r="X33" i="108"/>
  <c r="X38" i="108"/>
  <c r="AB35" i="108"/>
  <c r="AL35" i="108"/>
  <c r="AW35" i="108"/>
  <c r="W33" i="108"/>
  <c r="W38" i="108"/>
  <c r="AB34" i="108"/>
  <c r="AL34" i="108"/>
  <c r="AW34" i="108"/>
  <c r="T33" i="108"/>
  <c r="T38" i="108"/>
  <c r="AA35" i="108"/>
  <c r="S33" i="108"/>
  <c r="S38" i="108"/>
  <c r="AA34" i="108"/>
  <c r="P33" i="108"/>
  <c r="P38" i="108"/>
  <c r="Z35" i="108"/>
  <c r="O33" i="108"/>
  <c r="O38" i="108"/>
  <c r="Z34" i="108"/>
  <c r="L33" i="108"/>
  <c r="CE32" i="108"/>
  <c r="CD32" i="108"/>
  <c r="CC32" i="108"/>
  <c r="CB32" i="108"/>
  <c r="CA32" i="108"/>
  <c r="BZ32" i="108"/>
  <c r="AT32" i="108"/>
  <c r="AI32" i="108"/>
  <c r="V32" i="108"/>
  <c r="V38" i="108"/>
  <c r="AB33" i="108"/>
  <c r="AL33" i="108"/>
  <c r="AW33" i="108"/>
  <c r="U32" i="108"/>
  <c r="U38" i="108"/>
  <c r="AB32" i="108"/>
  <c r="AL32" i="108"/>
  <c r="AW32" i="108"/>
  <c r="R32" i="108"/>
  <c r="R38" i="108"/>
  <c r="AA33" i="108"/>
  <c r="Q32" i="108"/>
  <c r="Q38" i="108"/>
  <c r="AA32" i="108"/>
  <c r="N32" i="108"/>
  <c r="N38" i="108"/>
  <c r="Z33" i="108"/>
  <c r="M32" i="108"/>
  <c r="M38" i="108"/>
  <c r="Z32" i="108"/>
  <c r="L32" i="108"/>
  <c r="AQ31" i="108"/>
  <c r="AP31" i="108"/>
  <c r="AO31" i="108"/>
  <c r="AN31" i="108"/>
  <c r="CE26" i="108"/>
  <c r="CD26" i="108"/>
  <c r="CC26" i="108"/>
  <c r="CB26" i="108"/>
  <c r="CA26" i="108"/>
  <c r="BZ26" i="108"/>
  <c r="W26" i="108"/>
  <c r="V26" i="108"/>
  <c r="S26" i="108"/>
  <c r="R26" i="108"/>
  <c r="O26" i="108"/>
  <c r="N26" i="108"/>
  <c r="L26" i="108"/>
  <c r="H26" i="108"/>
  <c r="C26" i="108"/>
  <c r="CE25" i="108"/>
  <c r="CD25" i="108"/>
  <c r="CC25" i="108"/>
  <c r="CB25" i="108"/>
  <c r="CA25" i="108"/>
  <c r="BZ25" i="108"/>
  <c r="X25" i="108"/>
  <c r="U25" i="108"/>
  <c r="T25" i="108"/>
  <c r="Q25" i="108"/>
  <c r="P25" i="108"/>
  <c r="M25" i="108"/>
  <c r="L25" i="108"/>
  <c r="H25" i="108"/>
  <c r="C25" i="108"/>
  <c r="CE24" i="108"/>
  <c r="CD24" i="108"/>
  <c r="CC24" i="108"/>
  <c r="CB24" i="108"/>
  <c r="CA24" i="108"/>
  <c r="BZ24" i="108"/>
  <c r="AT24" i="108"/>
  <c r="AI24" i="108"/>
  <c r="X24" i="108"/>
  <c r="V24" i="108"/>
  <c r="T24" i="108"/>
  <c r="R24" i="108"/>
  <c r="P24" i="108"/>
  <c r="N24" i="108"/>
  <c r="L24" i="108"/>
  <c r="H24" i="108"/>
  <c r="C24" i="108"/>
  <c r="CE23" i="108"/>
  <c r="CD23" i="108"/>
  <c r="CC23" i="108"/>
  <c r="CB23" i="108"/>
  <c r="CA23" i="108"/>
  <c r="BZ23" i="108"/>
  <c r="CF23" i="108"/>
  <c r="AT23" i="108"/>
  <c r="AI23" i="108"/>
  <c r="W23" i="108"/>
  <c r="U23" i="108"/>
  <c r="S23" i="108"/>
  <c r="Q23" i="108"/>
  <c r="O23" i="108"/>
  <c r="M23" i="108"/>
  <c r="L23" i="108"/>
  <c r="H23" i="108"/>
  <c r="C23" i="108"/>
  <c r="CE22" i="108"/>
  <c r="CD22" i="108"/>
  <c r="CC22" i="108"/>
  <c r="CB22" i="108"/>
  <c r="CA22" i="108"/>
  <c r="BZ22" i="108"/>
  <c r="AI22" i="108"/>
  <c r="AT22" i="108"/>
  <c r="X22" i="108"/>
  <c r="X27" i="108"/>
  <c r="AB24" i="108"/>
  <c r="AL24" i="108"/>
  <c r="AW24" i="108"/>
  <c r="W22" i="108"/>
  <c r="W27" i="108"/>
  <c r="AB23" i="108"/>
  <c r="AL23" i="108"/>
  <c r="AW23" i="108"/>
  <c r="T22" i="108"/>
  <c r="T27" i="108"/>
  <c r="AA24" i="108"/>
  <c r="S22" i="108"/>
  <c r="S27" i="108"/>
  <c r="AA23" i="108"/>
  <c r="P22" i="108"/>
  <c r="P27" i="108"/>
  <c r="Z24" i="108"/>
  <c r="O22" i="108"/>
  <c r="O27" i="108"/>
  <c r="Z23" i="108"/>
  <c r="L22" i="108"/>
  <c r="CE21" i="108"/>
  <c r="CD21" i="108"/>
  <c r="CC21" i="108"/>
  <c r="CB21" i="108"/>
  <c r="CA21" i="108"/>
  <c r="BZ21" i="108"/>
  <c r="CF21" i="108" s="1"/>
  <c r="AT21" i="108"/>
  <c r="AI21" i="108"/>
  <c r="V21" i="108"/>
  <c r="V27" i="108"/>
  <c r="AB22" i="108"/>
  <c r="AL22" i="108"/>
  <c r="AW22" i="108"/>
  <c r="U21" i="108"/>
  <c r="U27" i="108"/>
  <c r="AB21" i="108"/>
  <c r="AL21" i="108"/>
  <c r="AW21" i="108"/>
  <c r="R21" i="108"/>
  <c r="R27" i="108"/>
  <c r="AA22" i="108"/>
  <c r="Q21" i="108"/>
  <c r="Q27" i="108"/>
  <c r="AA21" i="108"/>
  <c r="N21" i="108"/>
  <c r="N27" i="108"/>
  <c r="Z22" i="108"/>
  <c r="M21" i="108"/>
  <c r="M27" i="108"/>
  <c r="Z21" i="108"/>
  <c r="L21" i="108"/>
  <c r="AQ20" i="108"/>
  <c r="AP20" i="108"/>
  <c r="AO20" i="108"/>
  <c r="AN20" i="108"/>
  <c r="CE15" i="108"/>
  <c r="CD15" i="108"/>
  <c r="CC15" i="108"/>
  <c r="CB15" i="108"/>
  <c r="CA15" i="108"/>
  <c r="BZ15" i="108"/>
  <c r="W15" i="108"/>
  <c r="V15" i="108"/>
  <c r="S15" i="108"/>
  <c r="R15" i="108"/>
  <c r="O15" i="108"/>
  <c r="N15" i="108"/>
  <c r="L15" i="108"/>
  <c r="H15" i="108"/>
  <c r="C15" i="108"/>
  <c r="CE14" i="108"/>
  <c r="CD14" i="108"/>
  <c r="CC14" i="108"/>
  <c r="CB14" i="108"/>
  <c r="CA14" i="108"/>
  <c r="BZ14" i="108"/>
  <c r="X14" i="108"/>
  <c r="U14" i="108"/>
  <c r="T14" i="108"/>
  <c r="Q14" i="108"/>
  <c r="P14" i="108"/>
  <c r="M14" i="108"/>
  <c r="L14" i="108"/>
  <c r="H14" i="108"/>
  <c r="C14" i="108"/>
  <c r="CE13" i="108"/>
  <c r="CD13" i="108"/>
  <c r="CC13" i="108"/>
  <c r="CB13" i="108"/>
  <c r="CA13" i="108"/>
  <c r="BZ13" i="108"/>
  <c r="AI13" i="108"/>
  <c r="AT13" i="108"/>
  <c r="X13" i="108"/>
  <c r="V13" i="108"/>
  <c r="T13" i="108"/>
  <c r="R13" i="108"/>
  <c r="P13" i="108"/>
  <c r="N13" i="108"/>
  <c r="L13" i="108"/>
  <c r="H13" i="108"/>
  <c r="C13" i="108"/>
  <c r="CE12" i="108"/>
  <c r="CD12" i="108"/>
  <c r="CC12" i="108"/>
  <c r="CB12" i="108"/>
  <c r="CA12" i="108"/>
  <c r="BZ12" i="108"/>
  <c r="CF12" i="108" s="1"/>
  <c r="AI12" i="108"/>
  <c r="AT12" i="108"/>
  <c r="W12" i="108"/>
  <c r="U12" i="108"/>
  <c r="S12" i="108"/>
  <c r="Q12" i="108"/>
  <c r="O12" i="108"/>
  <c r="M12" i="108"/>
  <c r="L12" i="108"/>
  <c r="H12" i="108"/>
  <c r="C12" i="108"/>
  <c r="CE11" i="108"/>
  <c r="CD11" i="108"/>
  <c r="CC11" i="108"/>
  <c r="CB11" i="108"/>
  <c r="CA11" i="108"/>
  <c r="BZ11" i="108"/>
  <c r="AI11" i="108"/>
  <c r="AT11" i="108"/>
  <c r="X11" i="108"/>
  <c r="X16" i="108"/>
  <c r="AB13" i="108"/>
  <c r="AL13" i="108"/>
  <c r="AW13" i="108"/>
  <c r="W11" i="108"/>
  <c r="W16" i="108"/>
  <c r="AB12" i="108"/>
  <c r="AL12" i="108"/>
  <c r="AW12" i="108"/>
  <c r="T11" i="108"/>
  <c r="T16" i="108"/>
  <c r="AA13" i="108"/>
  <c r="S11" i="108"/>
  <c r="S16" i="108"/>
  <c r="AA12" i="108"/>
  <c r="P11" i="108"/>
  <c r="P16" i="108"/>
  <c r="Z13" i="108"/>
  <c r="O11" i="108"/>
  <c r="O16" i="108"/>
  <c r="Z12" i="108"/>
  <c r="L11" i="108"/>
  <c r="CE10" i="108"/>
  <c r="CD10" i="108"/>
  <c r="CC10" i="108"/>
  <c r="CB10" i="108"/>
  <c r="CA10" i="108"/>
  <c r="BZ10" i="108"/>
  <c r="AI10" i="108"/>
  <c r="AT10" i="108"/>
  <c r="V10" i="108"/>
  <c r="V16" i="108"/>
  <c r="AB11" i="108"/>
  <c r="AL11" i="108"/>
  <c r="AW11" i="108"/>
  <c r="U10" i="108"/>
  <c r="U16" i="108"/>
  <c r="AB10" i="108"/>
  <c r="AL10" i="108"/>
  <c r="AW10" i="108"/>
  <c r="R10" i="108"/>
  <c r="R16" i="108"/>
  <c r="AA11" i="108"/>
  <c r="Q10" i="108"/>
  <c r="Q16" i="108"/>
  <c r="AA10" i="108"/>
  <c r="N10" i="108"/>
  <c r="N16" i="108"/>
  <c r="Z11" i="108"/>
  <c r="M10" i="108"/>
  <c r="M16" i="108"/>
  <c r="Z10" i="108"/>
  <c r="L10" i="108"/>
  <c r="AQ9" i="108"/>
  <c r="AP9" i="108"/>
  <c r="AO9" i="108"/>
  <c r="AN9" i="108"/>
  <c r="BK6" i="108"/>
  <c r="C6" i="108"/>
  <c r="CE48" i="107"/>
  <c r="CD48" i="107"/>
  <c r="CC48" i="107"/>
  <c r="CB48" i="107"/>
  <c r="CA48" i="107"/>
  <c r="BZ48" i="107"/>
  <c r="CF48" i="107" s="1"/>
  <c r="W48" i="107"/>
  <c r="R48" i="107"/>
  <c r="L48" i="107"/>
  <c r="H48" i="107"/>
  <c r="C48" i="107"/>
  <c r="CE47" i="107"/>
  <c r="CD47" i="107"/>
  <c r="CC47" i="107"/>
  <c r="CB47" i="107"/>
  <c r="CA47" i="107"/>
  <c r="BZ47" i="107"/>
  <c r="L47" i="107"/>
  <c r="H47" i="107"/>
  <c r="C47" i="107"/>
  <c r="CE46" i="107"/>
  <c r="CD46" i="107"/>
  <c r="CC46" i="107"/>
  <c r="CB46" i="107"/>
  <c r="CA46" i="107"/>
  <c r="BZ46" i="107"/>
  <c r="AI46" i="107"/>
  <c r="AT46" i="107"/>
  <c r="L46" i="107"/>
  <c r="H46" i="107"/>
  <c r="C46" i="107"/>
  <c r="CE45" i="107"/>
  <c r="CD45" i="107"/>
  <c r="CC45" i="107"/>
  <c r="CB45" i="107"/>
  <c r="CA45" i="107"/>
  <c r="BZ45" i="107"/>
  <c r="AI45" i="107"/>
  <c r="AT45" i="107"/>
  <c r="L45" i="107"/>
  <c r="H45" i="107"/>
  <c r="C45" i="107"/>
  <c r="CE44" i="107"/>
  <c r="CD44" i="107"/>
  <c r="CC44" i="107"/>
  <c r="CB44" i="107"/>
  <c r="CA44" i="107"/>
  <c r="BZ44" i="107"/>
  <c r="CF44" i="107" s="1"/>
  <c r="AI44" i="107"/>
  <c r="AT44" i="107"/>
  <c r="AB46" i="107"/>
  <c r="AL46" i="107"/>
  <c r="AW46" i="107"/>
  <c r="W44" i="107"/>
  <c r="AB45" i="107"/>
  <c r="AL45" i="107"/>
  <c r="AW45" i="107"/>
  <c r="T44" i="107"/>
  <c r="AA46" i="107"/>
  <c r="AA45" i="107"/>
  <c r="Z46" i="107"/>
  <c r="Z45" i="107"/>
  <c r="L44" i="107"/>
  <c r="CE43" i="107"/>
  <c r="CD43" i="107"/>
  <c r="CC43" i="107"/>
  <c r="CB43" i="107"/>
  <c r="CA43" i="107"/>
  <c r="BZ43" i="107"/>
  <c r="AI43" i="107"/>
  <c r="AT43" i="107"/>
  <c r="V43" i="107"/>
  <c r="AB44" i="107"/>
  <c r="AL44" i="107"/>
  <c r="AW44" i="107"/>
  <c r="AB43" i="107"/>
  <c r="AL43" i="107"/>
  <c r="AW43" i="107"/>
  <c r="AA44" i="107"/>
  <c r="Q43" i="107"/>
  <c r="AA43" i="107"/>
  <c r="Z44" i="107"/>
  <c r="Z43" i="107"/>
  <c r="L43" i="107"/>
  <c r="AQ42" i="107"/>
  <c r="AP42" i="107"/>
  <c r="AO42" i="107"/>
  <c r="AN42" i="107"/>
  <c r="CE37" i="107"/>
  <c r="CD37" i="107"/>
  <c r="CC37" i="107"/>
  <c r="CB37" i="107"/>
  <c r="CA37" i="107"/>
  <c r="BZ37" i="107"/>
  <c r="W37" i="107"/>
  <c r="V37" i="107"/>
  <c r="S37" i="107"/>
  <c r="R37" i="107"/>
  <c r="O37" i="107"/>
  <c r="N37" i="107"/>
  <c r="L37" i="107"/>
  <c r="H37" i="107"/>
  <c r="C37" i="107"/>
  <c r="CE36" i="107"/>
  <c r="CD36" i="107"/>
  <c r="CC36" i="107"/>
  <c r="CB36" i="107"/>
  <c r="CA36" i="107"/>
  <c r="BZ36" i="107"/>
  <c r="CF36" i="107" s="1"/>
  <c r="X36" i="107"/>
  <c r="U36" i="107"/>
  <c r="T36" i="107"/>
  <c r="Q36" i="107"/>
  <c r="P36" i="107"/>
  <c r="M36" i="107"/>
  <c r="L36" i="107"/>
  <c r="H36" i="107"/>
  <c r="C36" i="107"/>
  <c r="CE35" i="107"/>
  <c r="CD35" i="107"/>
  <c r="CC35" i="107"/>
  <c r="CB35" i="107"/>
  <c r="CA35" i="107"/>
  <c r="BZ35" i="107"/>
  <c r="AI35" i="107"/>
  <c r="AT35" i="107"/>
  <c r="X35" i="107"/>
  <c r="V35" i="107"/>
  <c r="T35" i="107"/>
  <c r="R35" i="107"/>
  <c r="P35" i="107"/>
  <c r="N35" i="107"/>
  <c r="L35" i="107"/>
  <c r="H35" i="107"/>
  <c r="C35" i="107"/>
  <c r="CE34" i="107"/>
  <c r="CD34" i="107"/>
  <c r="CC34" i="107"/>
  <c r="CB34" i="107"/>
  <c r="CA34" i="107"/>
  <c r="BZ34" i="107"/>
  <c r="AI34" i="107"/>
  <c r="AT34" i="107"/>
  <c r="W34" i="107"/>
  <c r="U34" i="107"/>
  <c r="S34" i="107"/>
  <c r="Q34" i="107"/>
  <c r="O34" i="107"/>
  <c r="M34" i="107"/>
  <c r="L34" i="107"/>
  <c r="H34" i="107"/>
  <c r="C34" i="107"/>
  <c r="CE33" i="107"/>
  <c r="CD33" i="107"/>
  <c r="CC33" i="107"/>
  <c r="CB33" i="107"/>
  <c r="CA33" i="107"/>
  <c r="BZ33" i="107"/>
  <c r="AI33" i="107"/>
  <c r="AT33" i="107"/>
  <c r="X33" i="107"/>
  <c r="X38" i="107"/>
  <c r="AB35" i="107"/>
  <c r="AL35" i="107"/>
  <c r="AW35" i="107"/>
  <c r="W33" i="107"/>
  <c r="W38" i="107"/>
  <c r="AB34" i="107"/>
  <c r="AL34" i="107"/>
  <c r="AW34" i="107"/>
  <c r="T33" i="107"/>
  <c r="T38" i="107"/>
  <c r="AA35" i="107"/>
  <c r="S33" i="107"/>
  <c r="S38" i="107"/>
  <c r="AA34" i="107"/>
  <c r="P33" i="107"/>
  <c r="P38" i="107"/>
  <c r="Z35" i="107"/>
  <c r="O33" i="107"/>
  <c r="O38" i="107"/>
  <c r="Z34" i="107"/>
  <c r="L33" i="107"/>
  <c r="CE32" i="107"/>
  <c r="CD32" i="107"/>
  <c r="CC32" i="107"/>
  <c r="CB32" i="107"/>
  <c r="CA32" i="107"/>
  <c r="BZ32" i="107"/>
  <c r="AI32" i="107"/>
  <c r="AT32" i="107"/>
  <c r="V32" i="107"/>
  <c r="V38" i="107"/>
  <c r="AB33" i="107"/>
  <c r="AL33" i="107"/>
  <c r="AW33" i="107"/>
  <c r="U32" i="107"/>
  <c r="U38" i="107"/>
  <c r="AB32" i="107"/>
  <c r="AL32" i="107"/>
  <c r="AW32" i="107"/>
  <c r="R32" i="107"/>
  <c r="R38" i="107"/>
  <c r="AA33" i="107"/>
  <c r="Q32" i="107"/>
  <c r="Q38" i="107"/>
  <c r="AA32" i="107"/>
  <c r="N32" i="107"/>
  <c r="N38" i="107"/>
  <c r="Z33" i="107"/>
  <c r="M32" i="107"/>
  <c r="M38" i="107"/>
  <c r="Z32" i="107"/>
  <c r="L32" i="107"/>
  <c r="AQ31" i="107"/>
  <c r="AP31" i="107"/>
  <c r="AO31" i="107"/>
  <c r="AN31" i="107"/>
  <c r="CE26" i="107"/>
  <c r="CD26" i="107"/>
  <c r="CC26" i="107"/>
  <c r="CB26" i="107"/>
  <c r="CA26" i="107"/>
  <c r="BZ26" i="107"/>
  <c r="W26" i="107"/>
  <c r="V26" i="107"/>
  <c r="S26" i="107"/>
  <c r="R26" i="107"/>
  <c r="O26" i="107"/>
  <c r="N26" i="107"/>
  <c r="L26" i="107"/>
  <c r="H26" i="107"/>
  <c r="C26" i="107"/>
  <c r="CE25" i="107"/>
  <c r="CD25" i="107"/>
  <c r="CC25" i="107"/>
  <c r="CB25" i="107"/>
  <c r="CA25" i="107"/>
  <c r="BZ25" i="107"/>
  <c r="X25" i="107"/>
  <c r="U25" i="107"/>
  <c r="T25" i="107"/>
  <c r="Q25" i="107"/>
  <c r="P25" i="107"/>
  <c r="M25" i="107"/>
  <c r="L25" i="107"/>
  <c r="H25" i="107"/>
  <c r="C25" i="107"/>
  <c r="CE24" i="107"/>
  <c r="CD24" i="107"/>
  <c r="CC24" i="107"/>
  <c r="CB24" i="107"/>
  <c r="CA24" i="107"/>
  <c r="BZ24" i="107"/>
  <c r="AI24" i="107"/>
  <c r="AT24" i="107"/>
  <c r="X24" i="107"/>
  <c r="V24" i="107"/>
  <c r="T24" i="107"/>
  <c r="R24" i="107"/>
  <c r="P24" i="107"/>
  <c r="N24" i="107"/>
  <c r="L24" i="107"/>
  <c r="H24" i="107"/>
  <c r="C24" i="107"/>
  <c r="CE23" i="107"/>
  <c r="CD23" i="107"/>
  <c r="CC23" i="107"/>
  <c r="CB23" i="107"/>
  <c r="CA23" i="107"/>
  <c r="BZ23" i="107"/>
  <c r="AT23" i="107"/>
  <c r="AI23" i="107"/>
  <c r="W23" i="107"/>
  <c r="U23" i="107"/>
  <c r="S23" i="107"/>
  <c r="Q23" i="107"/>
  <c r="O23" i="107"/>
  <c r="M23" i="107"/>
  <c r="L23" i="107"/>
  <c r="H23" i="107"/>
  <c r="C23" i="107"/>
  <c r="CE22" i="107"/>
  <c r="CD22" i="107"/>
  <c r="CC22" i="107"/>
  <c r="CB22" i="107"/>
  <c r="CA22" i="107"/>
  <c r="BZ22" i="107"/>
  <c r="CF22" i="107" s="1"/>
  <c r="AI22" i="107"/>
  <c r="AT22" i="107"/>
  <c r="X22" i="107"/>
  <c r="X27" i="107"/>
  <c r="AB24" i="107"/>
  <c r="AL24" i="107"/>
  <c r="AW24" i="107"/>
  <c r="W22" i="107"/>
  <c r="W27" i="107"/>
  <c r="AB23" i="107"/>
  <c r="AL23" i="107"/>
  <c r="AW23" i="107"/>
  <c r="T22" i="107"/>
  <c r="T27" i="107"/>
  <c r="AA24" i="107"/>
  <c r="S22" i="107"/>
  <c r="S27" i="107"/>
  <c r="AA23" i="107"/>
  <c r="P22" i="107"/>
  <c r="P27" i="107"/>
  <c r="Z24" i="107"/>
  <c r="O22" i="107"/>
  <c r="O27" i="107"/>
  <c r="Z23" i="107"/>
  <c r="L22" i="107"/>
  <c r="CE21" i="107"/>
  <c r="CD21" i="107"/>
  <c r="CC21" i="107"/>
  <c r="CB21" i="107"/>
  <c r="CA21" i="107"/>
  <c r="BZ21" i="107"/>
  <c r="CF21" i="107"/>
  <c r="AT21" i="107"/>
  <c r="AI21" i="107"/>
  <c r="V21" i="107"/>
  <c r="V27" i="107"/>
  <c r="AB22" i="107"/>
  <c r="AL22" i="107"/>
  <c r="AW22" i="107"/>
  <c r="U21" i="107"/>
  <c r="U27" i="107"/>
  <c r="AB21" i="107"/>
  <c r="AL21" i="107"/>
  <c r="AW21" i="107"/>
  <c r="R21" i="107"/>
  <c r="R27" i="107"/>
  <c r="AA22" i="107"/>
  <c r="Q21" i="107"/>
  <c r="Q27" i="107"/>
  <c r="AA21" i="107"/>
  <c r="N21" i="107"/>
  <c r="N27" i="107"/>
  <c r="Z22" i="107"/>
  <c r="M21" i="107"/>
  <c r="M27" i="107"/>
  <c r="Z21" i="107"/>
  <c r="L21" i="107"/>
  <c r="AQ20" i="107"/>
  <c r="AP20" i="107"/>
  <c r="AO20" i="107"/>
  <c r="AN20" i="107"/>
  <c r="CE15" i="107"/>
  <c r="CD15" i="107"/>
  <c r="CC15" i="107"/>
  <c r="CB15" i="107"/>
  <c r="CA15" i="107"/>
  <c r="BZ15" i="107"/>
  <c r="W15" i="107"/>
  <c r="V15" i="107"/>
  <c r="S15" i="107"/>
  <c r="R15" i="107"/>
  <c r="O15" i="107"/>
  <c r="N15" i="107"/>
  <c r="L15" i="107"/>
  <c r="H15" i="107"/>
  <c r="C15" i="107"/>
  <c r="CE14" i="107"/>
  <c r="CD14" i="107"/>
  <c r="CC14" i="107"/>
  <c r="CB14" i="107"/>
  <c r="CA14" i="107"/>
  <c r="BZ14" i="107"/>
  <c r="X14" i="107"/>
  <c r="U14" i="107"/>
  <c r="T14" i="107"/>
  <c r="Q14" i="107"/>
  <c r="P14" i="107"/>
  <c r="M14" i="107"/>
  <c r="L14" i="107"/>
  <c r="H14" i="107"/>
  <c r="C14" i="107"/>
  <c r="CE13" i="107"/>
  <c r="CD13" i="107"/>
  <c r="CC13" i="107"/>
  <c r="CB13" i="107"/>
  <c r="CA13" i="107"/>
  <c r="BZ13" i="107"/>
  <c r="AI13" i="107"/>
  <c r="AT13" i="107"/>
  <c r="X13" i="107"/>
  <c r="V13" i="107"/>
  <c r="T13" i="107"/>
  <c r="R13" i="107"/>
  <c r="P13" i="107"/>
  <c r="N13" i="107"/>
  <c r="L13" i="107"/>
  <c r="H13" i="107"/>
  <c r="C13" i="107"/>
  <c r="CE12" i="107"/>
  <c r="CD12" i="107"/>
  <c r="CC12" i="107"/>
  <c r="CB12" i="107"/>
  <c r="CA12" i="107"/>
  <c r="BZ12" i="107"/>
  <c r="CF12" i="107"/>
  <c r="AI12" i="107"/>
  <c r="AT12" i="107"/>
  <c r="W12" i="107"/>
  <c r="U12" i="107"/>
  <c r="S12" i="107"/>
  <c r="Q12" i="107"/>
  <c r="O12" i="107"/>
  <c r="M12" i="107"/>
  <c r="L12" i="107"/>
  <c r="H12" i="107"/>
  <c r="C12" i="107"/>
  <c r="CE11" i="107"/>
  <c r="CD11" i="107"/>
  <c r="CC11" i="107"/>
  <c r="CB11" i="107"/>
  <c r="CA11" i="107"/>
  <c r="BZ11" i="107"/>
  <c r="AI11" i="107"/>
  <c r="AT11" i="107"/>
  <c r="X11" i="107"/>
  <c r="X16" i="107"/>
  <c r="AB13" i="107"/>
  <c r="AL13" i="107"/>
  <c r="AW13" i="107"/>
  <c r="W11" i="107"/>
  <c r="W16" i="107"/>
  <c r="AB12" i="107"/>
  <c r="AL12" i="107"/>
  <c r="AW12" i="107"/>
  <c r="T11" i="107"/>
  <c r="T16" i="107"/>
  <c r="AA13" i="107"/>
  <c r="S11" i="107"/>
  <c r="S16" i="107"/>
  <c r="AA12" i="107"/>
  <c r="P11" i="107"/>
  <c r="P16" i="107"/>
  <c r="Z13" i="107"/>
  <c r="O11" i="107"/>
  <c r="O16" i="107"/>
  <c r="Z12" i="107"/>
  <c r="L11" i="107"/>
  <c r="CE10" i="107"/>
  <c r="CD10" i="107"/>
  <c r="CC10" i="107"/>
  <c r="CB10" i="107"/>
  <c r="CA10" i="107"/>
  <c r="BZ10" i="107"/>
  <c r="AI10" i="107"/>
  <c r="AT10" i="107"/>
  <c r="V10" i="107"/>
  <c r="V16" i="107"/>
  <c r="AB11" i="107"/>
  <c r="AL11" i="107"/>
  <c r="AW11" i="107"/>
  <c r="U10" i="107"/>
  <c r="U16" i="107"/>
  <c r="AB10" i="107"/>
  <c r="AL10" i="107"/>
  <c r="AW10" i="107"/>
  <c r="R10" i="107"/>
  <c r="R16" i="107"/>
  <c r="AA11" i="107"/>
  <c r="Q10" i="107"/>
  <c r="Q16" i="107"/>
  <c r="AA10" i="107"/>
  <c r="N10" i="107"/>
  <c r="N16" i="107"/>
  <c r="Z11" i="107"/>
  <c r="M10" i="107"/>
  <c r="M16" i="107"/>
  <c r="Z10" i="107"/>
  <c r="L10" i="107"/>
  <c r="AQ9" i="107"/>
  <c r="AP9" i="107"/>
  <c r="AO9" i="107"/>
  <c r="AN9" i="107"/>
  <c r="BK6" i="107"/>
  <c r="C6" i="107"/>
  <c r="CE48" i="106"/>
  <c r="CD48" i="106"/>
  <c r="CC48" i="106"/>
  <c r="CB48" i="106"/>
  <c r="CA48" i="106"/>
  <c r="BZ48" i="106"/>
  <c r="CF48" i="106"/>
  <c r="L48" i="106"/>
  <c r="H48" i="106"/>
  <c r="C48" i="106"/>
  <c r="CE47" i="106"/>
  <c r="CD47" i="106"/>
  <c r="CC47" i="106"/>
  <c r="CB47" i="106"/>
  <c r="CA47" i="106"/>
  <c r="BZ47" i="106"/>
  <c r="L47" i="106"/>
  <c r="H47" i="106"/>
  <c r="C47" i="106"/>
  <c r="CE46" i="106"/>
  <c r="CD46" i="106"/>
  <c r="CC46" i="106"/>
  <c r="CB46" i="106"/>
  <c r="CA46" i="106"/>
  <c r="BZ46" i="106"/>
  <c r="CF46" i="106"/>
  <c r="AI46" i="106"/>
  <c r="AT46" i="106"/>
  <c r="L46" i="106"/>
  <c r="H46" i="106"/>
  <c r="C46" i="106"/>
  <c r="CE45" i="106"/>
  <c r="CD45" i="106"/>
  <c r="CC45" i="106"/>
  <c r="CB45" i="106"/>
  <c r="CA45" i="106"/>
  <c r="BZ45" i="106"/>
  <c r="CF45" i="106"/>
  <c r="AI45" i="106"/>
  <c r="AT45" i="106"/>
  <c r="L45" i="106"/>
  <c r="H45" i="106"/>
  <c r="C45" i="106"/>
  <c r="CE44" i="106"/>
  <c r="CD44" i="106"/>
  <c r="CC44" i="106"/>
  <c r="CB44" i="106"/>
  <c r="CA44" i="106"/>
  <c r="BZ44" i="106"/>
  <c r="AI44" i="106"/>
  <c r="AT44" i="106"/>
  <c r="AB46" i="106"/>
  <c r="AL46" i="106"/>
  <c r="AW46" i="106"/>
  <c r="AB45" i="106"/>
  <c r="AL45" i="106"/>
  <c r="AW45" i="106"/>
  <c r="AA46" i="106"/>
  <c r="AA45" i="106"/>
  <c r="Z46" i="106"/>
  <c r="Z45" i="106"/>
  <c r="L44" i="106"/>
  <c r="CE43" i="106"/>
  <c r="CD43" i="106"/>
  <c r="CC43" i="106"/>
  <c r="CB43" i="106"/>
  <c r="CA43" i="106"/>
  <c r="BZ43" i="106"/>
  <c r="AI43" i="106"/>
  <c r="AT43" i="106"/>
  <c r="AB44" i="106"/>
  <c r="AL44" i="106"/>
  <c r="AW44" i="106"/>
  <c r="AB43" i="106"/>
  <c r="AL43" i="106"/>
  <c r="AW43" i="106"/>
  <c r="AA44" i="106"/>
  <c r="AA43" i="106"/>
  <c r="Z44" i="106"/>
  <c r="Z43" i="106"/>
  <c r="L43" i="106"/>
  <c r="AQ42" i="106"/>
  <c r="AP42" i="106"/>
  <c r="AO42" i="106"/>
  <c r="AN42" i="106"/>
  <c r="CE37" i="106"/>
  <c r="CD37" i="106"/>
  <c r="CC37" i="106"/>
  <c r="CB37" i="106"/>
  <c r="CA37" i="106"/>
  <c r="BZ37" i="106"/>
  <c r="W37" i="106"/>
  <c r="V37" i="106"/>
  <c r="S37" i="106"/>
  <c r="R37" i="106"/>
  <c r="O37" i="106"/>
  <c r="N37" i="106"/>
  <c r="L37" i="106"/>
  <c r="H37" i="106"/>
  <c r="C37" i="106"/>
  <c r="CE36" i="106"/>
  <c r="CD36" i="106"/>
  <c r="CC36" i="106"/>
  <c r="CB36" i="106"/>
  <c r="CA36" i="106"/>
  <c r="BZ36" i="106"/>
  <c r="CF36" i="106" s="1"/>
  <c r="X36" i="106"/>
  <c r="U36" i="106"/>
  <c r="T36" i="106"/>
  <c r="Q36" i="106"/>
  <c r="P36" i="106"/>
  <c r="M36" i="106"/>
  <c r="L36" i="106"/>
  <c r="H36" i="106"/>
  <c r="C36" i="106"/>
  <c r="CE35" i="106"/>
  <c r="CD35" i="106"/>
  <c r="CC35" i="106"/>
  <c r="CB35" i="106"/>
  <c r="CA35" i="106"/>
  <c r="BZ35" i="106"/>
  <c r="AI35" i="106"/>
  <c r="AT35" i="106"/>
  <c r="X35" i="106"/>
  <c r="V35" i="106"/>
  <c r="T35" i="106"/>
  <c r="R35" i="106"/>
  <c r="P35" i="106"/>
  <c r="N35" i="106"/>
  <c r="L35" i="106"/>
  <c r="H35" i="106"/>
  <c r="C35" i="106"/>
  <c r="CE34" i="106"/>
  <c r="CD34" i="106"/>
  <c r="CC34" i="106"/>
  <c r="CB34" i="106"/>
  <c r="CA34" i="106"/>
  <c r="BZ34" i="106"/>
  <c r="AI34" i="106"/>
  <c r="AT34" i="106"/>
  <c r="W34" i="106"/>
  <c r="U34" i="106"/>
  <c r="S34" i="106"/>
  <c r="Q34" i="106"/>
  <c r="O34" i="106"/>
  <c r="M34" i="106"/>
  <c r="L34" i="106"/>
  <c r="H34" i="106"/>
  <c r="C34" i="106"/>
  <c r="CE33" i="106"/>
  <c r="CD33" i="106"/>
  <c r="CC33" i="106"/>
  <c r="CB33" i="106"/>
  <c r="CA33" i="106"/>
  <c r="BZ33" i="106"/>
  <c r="AI33" i="106"/>
  <c r="AT33" i="106"/>
  <c r="X33" i="106"/>
  <c r="X38" i="106"/>
  <c r="AB35" i="106"/>
  <c r="AL35" i="106"/>
  <c r="AW35" i="106"/>
  <c r="W33" i="106"/>
  <c r="W38" i="106"/>
  <c r="AB34" i="106"/>
  <c r="AL34" i="106"/>
  <c r="AW34" i="106"/>
  <c r="T33" i="106"/>
  <c r="T38" i="106"/>
  <c r="AA35" i="106"/>
  <c r="S33" i="106"/>
  <c r="S38" i="106"/>
  <c r="AA34" i="106"/>
  <c r="P33" i="106"/>
  <c r="P38" i="106"/>
  <c r="Z35" i="106"/>
  <c r="O33" i="106"/>
  <c r="O38" i="106"/>
  <c r="Z34" i="106"/>
  <c r="L33" i="106"/>
  <c r="CE32" i="106"/>
  <c r="CD32" i="106"/>
  <c r="CC32" i="106"/>
  <c r="CB32" i="106"/>
  <c r="CA32" i="106"/>
  <c r="BZ32" i="106"/>
  <c r="AI32" i="106"/>
  <c r="AT32" i="106"/>
  <c r="V32" i="106"/>
  <c r="V38" i="106"/>
  <c r="AB33" i="106"/>
  <c r="AL33" i="106"/>
  <c r="AW33" i="106"/>
  <c r="U32" i="106"/>
  <c r="U38" i="106"/>
  <c r="AB32" i="106"/>
  <c r="AL32" i="106"/>
  <c r="AW32" i="106"/>
  <c r="R32" i="106"/>
  <c r="R38" i="106"/>
  <c r="AA33" i="106"/>
  <c r="Q32" i="106"/>
  <c r="Q38" i="106"/>
  <c r="AA32" i="106"/>
  <c r="N32" i="106"/>
  <c r="N38" i="106"/>
  <c r="Z33" i="106"/>
  <c r="M32" i="106"/>
  <c r="M38" i="106"/>
  <c r="Z32" i="106"/>
  <c r="L32" i="106"/>
  <c r="AQ31" i="106"/>
  <c r="AP31" i="106"/>
  <c r="AO31" i="106"/>
  <c r="AN31" i="106"/>
  <c r="CE26" i="106"/>
  <c r="CD26" i="106"/>
  <c r="CC26" i="106"/>
  <c r="CB26" i="106"/>
  <c r="CA26" i="106"/>
  <c r="BZ26" i="106"/>
  <c r="W26" i="106"/>
  <c r="V26" i="106"/>
  <c r="S26" i="106"/>
  <c r="R26" i="106"/>
  <c r="O26" i="106"/>
  <c r="N26" i="106"/>
  <c r="L26" i="106"/>
  <c r="H26" i="106"/>
  <c r="C26" i="106"/>
  <c r="CE25" i="106"/>
  <c r="CD25" i="106"/>
  <c r="CC25" i="106"/>
  <c r="CB25" i="106"/>
  <c r="CA25" i="106"/>
  <c r="BZ25" i="106"/>
  <c r="CF25" i="106" s="1"/>
  <c r="X25" i="106"/>
  <c r="U25" i="106"/>
  <c r="T25" i="106"/>
  <c r="Q25" i="106"/>
  <c r="P25" i="106"/>
  <c r="M25" i="106"/>
  <c r="L25" i="106"/>
  <c r="H25" i="106"/>
  <c r="C25" i="106"/>
  <c r="CE24" i="106"/>
  <c r="CD24" i="106"/>
  <c r="CC24" i="106"/>
  <c r="CB24" i="106"/>
  <c r="CA24" i="106"/>
  <c r="BZ24" i="106"/>
  <c r="AI24" i="106"/>
  <c r="AT24" i="106"/>
  <c r="X24" i="106"/>
  <c r="V24" i="106"/>
  <c r="T24" i="106"/>
  <c r="R24" i="106"/>
  <c r="P24" i="106"/>
  <c r="N24" i="106"/>
  <c r="L24" i="106"/>
  <c r="H24" i="106"/>
  <c r="C24" i="106"/>
  <c r="CE23" i="106"/>
  <c r="CD23" i="106"/>
  <c r="CC23" i="106"/>
  <c r="CB23" i="106"/>
  <c r="CA23" i="106"/>
  <c r="BZ23" i="106"/>
  <c r="AI23" i="106"/>
  <c r="AT23" i="106"/>
  <c r="W23" i="106"/>
  <c r="U23" i="106"/>
  <c r="S23" i="106"/>
  <c r="Q23" i="106"/>
  <c r="O23" i="106"/>
  <c r="M23" i="106"/>
  <c r="L23" i="106"/>
  <c r="H23" i="106"/>
  <c r="C23" i="106"/>
  <c r="CE22" i="106"/>
  <c r="CD22" i="106"/>
  <c r="CC22" i="106"/>
  <c r="CB22" i="106"/>
  <c r="CA22" i="106"/>
  <c r="BZ22" i="106"/>
  <c r="CF22" i="106" s="1"/>
  <c r="AI22" i="106"/>
  <c r="AT22" i="106"/>
  <c r="X22" i="106"/>
  <c r="X27" i="106"/>
  <c r="AB24" i="106"/>
  <c r="AL24" i="106"/>
  <c r="AW24" i="106"/>
  <c r="W22" i="106"/>
  <c r="W27" i="106"/>
  <c r="AB23" i="106"/>
  <c r="AL23" i="106"/>
  <c r="AW23" i="106"/>
  <c r="T22" i="106"/>
  <c r="T27" i="106"/>
  <c r="AA24" i="106"/>
  <c r="S22" i="106"/>
  <c r="S27" i="106"/>
  <c r="AA23" i="106"/>
  <c r="P22" i="106"/>
  <c r="P27" i="106"/>
  <c r="Z24" i="106"/>
  <c r="O22" i="106"/>
  <c r="O27" i="106"/>
  <c r="Z23" i="106"/>
  <c r="L22" i="106"/>
  <c r="CE21" i="106"/>
  <c r="CD21" i="106"/>
  <c r="CC21" i="106"/>
  <c r="CB21" i="106"/>
  <c r="CA21" i="106"/>
  <c r="BZ21" i="106"/>
  <c r="CF21" i="106" s="1"/>
  <c r="AI21" i="106"/>
  <c r="AT21" i="106"/>
  <c r="V21" i="106"/>
  <c r="V27" i="106"/>
  <c r="AB22" i="106"/>
  <c r="AL22" i="106"/>
  <c r="AW22" i="106"/>
  <c r="U21" i="106"/>
  <c r="U27" i="106"/>
  <c r="AB21" i="106"/>
  <c r="AL21" i="106"/>
  <c r="AW21" i="106"/>
  <c r="R21" i="106"/>
  <c r="R27" i="106"/>
  <c r="AA22" i="106"/>
  <c r="Q21" i="106"/>
  <c r="Q27" i="106"/>
  <c r="AA21" i="106"/>
  <c r="N21" i="106"/>
  <c r="N27" i="106"/>
  <c r="Z22" i="106"/>
  <c r="M21" i="106"/>
  <c r="M27" i="106"/>
  <c r="Z21" i="106"/>
  <c r="L21" i="106"/>
  <c r="AQ20" i="106"/>
  <c r="AP20" i="106"/>
  <c r="AO20" i="106"/>
  <c r="AN20" i="106"/>
  <c r="CE15" i="106"/>
  <c r="CD15" i="106"/>
  <c r="CC15" i="106"/>
  <c r="CB15" i="106"/>
  <c r="CA15" i="106"/>
  <c r="BZ15" i="106"/>
  <c r="W15" i="106"/>
  <c r="V15" i="106"/>
  <c r="S15" i="106"/>
  <c r="R15" i="106"/>
  <c r="O15" i="106"/>
  <c r="N15" i="106"/>
  <c r="L15" i="106"/>
  <c r="H15" i="106"/>
  <c r="C15" i="106"/>
  <c r="CE14" i="106"/>
  <c r="CD14" i="106"/>
  <c r="CC14" i="106"/>
  <c r="CB14" i="106"/>
  <c r="CA14" i="106"/>
  <c r="BZ14" i="106"/>
  <c r="X14" i="106"/>
  <c r="U14" i="106"/>
  <c r="T14" i="106"/>
  <c r="Q14" i="106"/>
  <c r="P14" i="106"/>
  <c r="M14" i="106"/>
  <c r="L14" i="106"/>
  <c r="H14" i="106"/>
  <c r="C14" i="106"/>
  <c r="CE13" i="106"/>
  <c r="CD13" i="106"/>
  <c r="CC13" i="106"/>
  <c r="CB13" i="106"/>
  <c r="CA13" i="106"/>
  <c r="BZ13" i="106"/>
  <c r="AI13" i="106"/>
  <c r="AT13" i="106"/>
  <c r="X13" i="106"/>
  <c r="V13" i="106"/>
  <c r="T13" i="106"/>
  <c r="R13" i="106"/>
  <c r="P13" i="106"/>
  <c r="N13" i="106"/>
  <c r="L13" i="106"/>
  <c r="H13" i="106"/>
  <c r="C13" i="106"/>
  <c r="CE12" i="106"/>
  <c r="CD12" i="106"/>
  <c r="CC12" i="106"/>
  <c r="CB12" i="106"/>
  <c r="CA12" i="106"/>
  <c r="BZ12" i="106"/>
  <c r="CF12" i="106"/>
  <c r="AI12" i="106"/>
  <c r="AT12" i="106"/>
  <c r="W12" i="106"/>
  <c r="U12" i="106"/>
  <c r="S12" i="106"/>
  <c r="Q12" i="106"/>
  <c r="O12" i="106"/>
  <c r="M12" i="106"/>
  <c r="L12" i="106"/>
  <c r="H12" i="106"/>
  <c r="C12" i="106"/>
  <c r="CE11" i="106"/>
  <c r="CD11" i="106"/>
  <c r="CC11" i="106"/>
  <c r="CB11" i="106"/>
  <c r="CA11" i="106"/>
  <c r="BZ11" i="106"/>
  <c r="AI11" i="106"/>
  <c r="AT11" i="106"/>
  <c r="X11" i="106"/>
  <c r="X16" i="106"/>
  <c r="AB13" i="106"/>
  <c r="AL13" i="106"/>
  <c r="AW13" i="106"/>
  <c r="W11" i="106"/>
  <c r="W16" i="106"/>
  <c r="AB12" i="106"/>
  <c r="AL12" i="106"/>
  <c r="AW12" i="106"/>
  <c r="T11" i="106"/>
  <c r="T16" i="106"/>
  <c r="AA13" i="106"/>
  <c r="S11" i="106"/>
  <c r="S16" i="106"/>
  <c r="AA12" i="106"/>
  <c r="P11" i="106"/>
  <c r="P16" i="106"/>
  <c r="Z13" i="106"/>
  <c r="O11" i="106"/>
  <c r="O16" i="106"/>
  <c r="Z12" i="106"/>
  <c r="L11" i="106"/>
  <c r="CE10" i="106"/>
  <c r="CD10" i="106"/>
  <c r="CC10" i="106"/>
  <c r="CB10" i="106"/>
  <c r="CA10" i="106"/>
  <c r="BZ10" i="106"/>
  <c r="CF10" i="106" s="1"/>
  <c r="AI10" i="106"/>
  <c r="AT10" i="106"/>
  <c r="V10" i="106"/>
  <c r="V16" i="106"/>
  <c r="AB11" i="106"/>
  <c r="AL11" i="106"/>
  <c r="AW11" i="106"/>
  <c r="U10" i="106"/>
  <c r="U16" i="106"/>
  <c r="AB10" i="106"/>
  <c r="AL10" i="106"/>
  <c r="AW10" i="106"/>
  <c r="R10" i="106"/>
  <c r="R16" i="106"/>
  <c r="AA11" i="106"/>
  <c r="Q10" i="106"/>
  <c r="Q16" i="106"/>
  <c r="AA10" i="106"/>
  <c r="N10" i="106"/>
  <c r="N16" i="106"/>
  <c r="Z11" i="106"/>
  <c r="M10" i="106"/>
  <c r="M16" i="106"/>
  <c r="Z10" i="106"/>
  <c r="L10" i="106"/>
  <c r="AQ9" i="106"/>
  <c r="AP9" i="106"/>
  <c r="AO9" i="106"/>
  <c r="AN9" i="106"/>
  <c r="BK6" i="106"/>
  <c r="C6" i="106"/>
  <c r="CE48" i="105"/>
  <c r="CD48" i="105"/>
  <c r="CC48" i="105"/>
  <c r="CB48" i="105"/>
  <c r="CA48" i="105"/>
  <c r="BZ48" i="105"/>
  <c r="W48" i="105"/>
  <c r="W49" i="105"/>
  <c r="V48" i="105"/>
  <c r="S48" i="105"/>
  <c r="R48" i="105"/>
  <c r="O48" i="105"/>
  <c r="N48" i="105"/>
  <c r="L48" i="105"/>
  <c r="H48" i="105"/>
  <c r="C48" i="105"/>
  <c r="CE47" i="105"/>
  <c r="CD47" i="105"/>
  <c r="CC47" i="105"/>
  <c r="CB47" i="105"/>
  <c r="CA47" i="105"/>
  <c r="BZ47" i="105"/>
  <c r="X47" i="105"/>
  <c r="U47" i="105"/>
  <c r="T47" i="105"/>
  <c r="Q47" i="105"/>
  <c r="P47" i="105"/>
  <c r="M47" i="105"/>
  <c r="L47" i="105"/>
  <c r="H47" i="105"/>
  <c r="C47" i="105"/>
  <c r="CE46" i="105"/>
  <c r="CD46" i="105"/>
  <c r="CC46" i="105"/>
  <c r="CB46" i="105"/>
  <c r="CA46" i="105"/>
  <c r="BZ46" i="105"/>
  <c r="AI46" i="105"/>
  <c r="AT46" i="105"/>
  <c r="X46" i="105"/>
  <c r="V46" i="105"/>
  <c r="T46" i="105"/>
  <c r="T49" i="105"/>
  <c r="R46" i="105"/>
  <c r="P46" i="105"/>
  <c r="N46" i="105"/>
  <c r="L46" i="105"/>
  <c r="H46" i="105"/>
  <c r="C46" i="105"/>
  <c r="CE45" i="105"/>
  <c r="CD45" i="105"/>
  <c r="CC45" i="105"/>
  <c r="CB45" i="105"/>
  <c r="CA45" i="105"/>
  <c r="BZ45" i="105"/>
  <c r="AI45" i="105"/>
  <c r="AT45" i="105"/>
  <c r="W45" i="105"/>
  <c r="U45" i="105"/>
  <c r="S45" i="105"/>
  <c r="Q45" i="105"/>
  <c r="O45" i="105"/>
  <c r="M45" i="105"/>
  <c r="L45" i="105"/>
  <c r="H45" i="105"/>
  <c r="C45" i="105"/>
  <c r="CE44" i="105"/>
  <c r="CD44" i="105"/>
  <c r="CC44" i="105"/>
  <c r="CB44" i="105"/>
  <c r="CA44" i="105"/>
  <c r="BZ44" i="105"/>
  <c r="AI44" i="105"/>
  <c r="AT44" i="105"/>
  <c r="X44" i="105"/>
  <c r="W44" i="105"/>
  <c r="AB45" i="105"/>
  <c r="AL45" i="105"/>
  <c r="AW45" i="105"/>
  <c r="T44" i="105"/>
  <c r="AA46" i="105"/>
  <c r="S44" i="105"/>
  <c r="P44" i="105"/>
  <c r="O44" i="105"/>
  <c r="L44" i="105"/>
  <c r="CE43" i="105"/>
  <c r="CD43" i="105"/>
  <c r="CC43" i="105"/>
  <c r="CB43" i="105"/>
  <c r="CA43" i="105"/>
  <c r="BZ43" i="105"/>
  <c r="AI43" i="105"/>
  <c r="AT43" i="105"/>
  <c r="V43" i="105"/>
  <c r="U43" i="105"/>
  <c r="R43" i="105"/>
  <c r="Q43" i="105"/>
  <c r="N43" i="105"/>
  <c r="M43" i="105"/>
  <c r="L43" i="105"/>
  <c r="AQ42" i="105"/>
  <c r="AP42" i="105"/>
  <c r="AO42" i="105"/>
  <c r="AN42" i="105"/>
  <c r="CE37" i="105"/>
  <c r="CD37" i="105"/>
  <c r="CC37" i="105"/>
  <c r="CB37" i="105"/>
  <c r="CA37" i="105"/>
  <c r="BZ37" i="105"/>
  <c r="CF37" i="105" s="1"/>
  <c r="W37" i="105"/>
  <c r="V37" i="105"/>
  <c r="S37" i="105"/>
  <c r="R37" i="105"/>
  <c r="O37" i="105"/>
  <c r="N37" i="105"/>
  <c r="L37" i="105"/>
  <c r="H37" i="105"/>
  <c r="C37" i="105"/>
  <c r="CE36" i="105"/>
  <c r="CD36" i="105"/>
  <c r="CC36" i="105"/>
  <c r="CB36" i="105"/>
  <c r="CA36" i="105"/>
  <c r="BZ36" i="105"/>
  <c r="X36" i="105"/>
  <c r="U36" i="105"/>
  <c r="T36" i="105"/>
  <c r="Q36" i="105"/>
  <c r="P36" i="105"/>
  <c r="M36" i="105"/>
  <c r="L36" i="105"/>
  <c r="H36" i="105"/>
  <c r="C36" i="105"/>
  <c r="CE35" i="105"/>
  <c r="CD35" i="105"/>
  <c r="CC35" i="105"/>
  <c r="CB35" i="105"/>
  <c r="CA35" i="105"/>
  <c r="BZ35" i="105"/>
  <c r="CF35" i="105"/>
  <c r="AI35" i="105"/>
  <c r="AT35" i="105"/>
  <c r="X35" i="105"/>
  <c r="V35" i="105"/>
  <c r="T35" i="105"/>
  <c r="R35" i="105"/>
  <c r="P35" i="105"/>
  <c r="N35" i="105"/>
  <c r="L35" i="105"/>
  <c r="H35" i="105"/>
  <c r="C35" i="105"/>
  <c r="CE34" i="105"/>
  <c r="CD34" i="105"/>
  <c r="CC34" i="105"/>
  <c r="CB34" i="105"/>
  <c r="CA34" i="105"/>
  <c r="BZ34" i="105"/>
  <c r="AI34" i="105"/>
  <c r="AT34" i="105"/>
  <c r="W34" i="105"/>
  <c r="U34" i="105"/>
  <c r="S34" i="105"/>
  <c r="Q34" i="105"/>
  <c r="O34" i="105"/>
  <c r="M34" i="105"/>
  <c r="L34" i="105"/>
  <c r="H34" i="105"/>
  <c r="C34" i="105"/>
  <c r="CE33" i="105"/>
  <c r="CD33" i="105"/>
  <c r="CC33" i="105"/>
  <c r="CB33" i="105"/>
  <c r="CA33" i="105"/>
  <c r="BZ33" i="105"/>
  <c r="AI33" i="105"/>
  <c r="AT33" i="105"/>
  <c r="X33" i="105"/>
  <c r="X38" i="105"/>
  <c r="AB35" i="105"/>
  <c r="AL35" i="105"/>
  <c r="AW35" i="105"/>
  <c r="W33" i="105"/>
  <c r="W38" i="105"/>
  <c r="AB34" i="105"/>
  <c r="AL34" i="105"/>
  <c r="AW34" i="105"/>
  <c r="T33" i="105"/>
  <c r="T38" i="105"/>
  <c r="AA35" i="105"/>
  <c r="S33" i="105"/>
  <c r="S38" i="105"/>
  <c r="AA34" i="105"/>
  <c r="P33" i="105"/>
  <c r="P38" i="105"/>
  <c r="Z35" i="105"/>
  <c r="O33" i="105"/>
  <c r="O38" i="105"/>
  <c r="Z34" i="105"/>
  <c r="L33" i="105"/>
  <c r="CE32" i="105"/>
  <c r="CD32" i="105"/>
  <c r="CC32" i="105"/>
  <c r="CB32" i="105"/>
  <c r="CA32" i="105"/>
  <c r="BZ32" i="105"/>
  <c r="AT32" i="105"/>
  <c r="AI32" i="105"/>
  <c r="V32" i="105"/>
  <c r="V38" i="105"/>
  <c r="AB33" i="105"/>
  <c r="AL33" i="105"/>
  <c r="AW33" i="105"/>
  <c r="U32" i="105"/>
  <c r="U38" i="105"/>
  <c r="AB32" i="105"/>
  <c r="AL32" i="105"/>
  <c r="AW32" i="105"/>
  <c r="R32" i="105"/>
  <c r="R38" i="105"/>
  <c r="AA33" i="105"/>
  <c r="Q32" i="105"/>
  <c r="Q38" i="105"/>
  <c r="AA32" i="105"/>
  <c r="N32" i="105"/>
  <c r="N38" i="105"/>
  <c r="Z33" i="105"/>
  <c r="M32" i="105"/>
  <c r="M38" i="105"/>
  <c r="Z32" i="105"/>
  <c r="L32" i="105"/>
  <c r="AQ31" i="105"/>
  <c r="AP31" i="105"/>
  <c r="AO31" i="105"/>
  <c r="AN31" i="105"/>
  <c r="CE26" i="105"/>
  <c r="CD26" i="105"/>
  <c r="CC26" i="105"/>
  <c r="CB26" i="105"/>
  <c r="CA26" i="105"/>
  <c r="BZ26" i="105"/>
  <c r="W26" i="105"/>
  <c r="V26" i="105"/>
  <c r="S26" i="105"/>
  <c r="R26" i="105"/>
  <c r="O26" i="105"/>
  <c r="N26" i="105"/>
  <c r="L26" i="105"/>
  <c r="H26" i="105"/>
  <c r="C26" i="105"/>
  <c r="CE25" i="105"/>
  <c r="CD25" i="105"/>
  <c r="CC25" i="105"/>
  <c r="CB25" i="105"/>
  <c r="CA25" i="105"/>
  <c r="BZ25" i="105"/>
  <c r="CF25" i="105"/>
  <c r="X25" i="105"/>
  <c r="U25" i="105"/>
  <c r="T25" i="105"/>
  <c r="Q25" i="105"/>
  <c r="P25" i="105"/>
  <c r="M25" i="105"/>
  <c r="L25" i="105"/>
  <c r="H25" i="105"/>
  <c r="C25" i="105"/>
  <c r="CE24" i="105"/>
  <c r="CD24" i="105"/>
  <c r="CC24" i="105"/>
  <c r="CB24" i="105"/>
  <c r="CA24" i="105"/>
  <c r="BZ24" i="105"/>
  <c r="AI24" i="105"/>
  <c r="AT24" i="105"/>
  <c r="X24" i="105"/>
  <c r="V24" i="105"/>
  <c r="T24" i="105"/>
  <c r="R24" i="105"/>
  <c r="P24" i="105"/>
  <c r="N24" i="105"/>
  <c r="L24" i="105"/>
  <c r="H24" i="105"/>
  <c r="C24" i="105"/>
  <c r="CE23" i="105"/>
  <c r="CD23" i="105"/>
  <c r="CC23" i="105"/>
  <c r="CB23" i="105"/>
  <c r="CA23" i="105"/>
  <c r="BZ23" i="105"/>
  <c r="AT23" i="105"/>
  <c r="AI23" i="105"/>
  <c r="W23" i="105"/>
  <c r="U23" i="105"/>
  <c r="S23" i="105"/>
  <c r="Q23" i="105"/>
  <c r="O23" i="105"/>
  <c r="M23" i="105"/>
  <c r="L23" i="105"/>
  <c r="H23" i="105"/>
  <c r="C23" i="105"/>
  <c r="CE22" i="105"/>
  <c r="CD22" i="105"/>
  <c r="CC22" i="105"/>
  <c r="CB22" i="105"/>
  <c r="CA22" i="105"/>
  <c r="BZ22" i="105"/>
  <c r="CF22" i="105" s="1"/>
  <c r="AI22" i="105"/>
  <c r="AT22" i="105"/>
  <c r="X22" i="105"/>
  <c r="X27" i="105"/>
  <c r="AB24" i="105"/>
  <c r="AL24" i="105"/>
  <c r="AW24" i="105"/>
  <c r="W22" i="105"/>
  <c r="W27" i="105"/>
  <c r="AB23" i="105"/>
  <c r="AL23" i="105"/>
  <c r="AW23" i="105"/>
  <c r="T22" i="105"/>
  <c r="T27" i="105"/>
  <c r="AA24" i="105"/>
  <c r="S22" i="105"/>
  <c r="S27" i="105"/>
  <c r="AA23" i="105"/>
  <c r="P22" i="105"/>
  <c r="P27" i="105"/>
  <c r="Z24" i="105"/>
  <c r="O22" i="105"/>
  <c r="O27" i="105"/>
  <c r="Z23" i="105"/>
  <c r="L22" i="105"/>
  <c r="CE21" i="105"/>
  <c r="CD21" i="105"/>
  <c r="CC21" i="105"/>
  <c r="CB21" i="105"/>
  <c r="CA21" i="105"/>
  <c r="BZ21" i="105"/>
  <c r="CF21" i="105" s="1"/>
  <c r="AT21" i="105"/>
  <c r="AI21" i="105"/>
  <c r="V21" i="105"/>
  <c r="V27" i="105"/>
  <c r="AB22" i="105"/>
  <c r="AL22" i="105"/>
  <c r="AW22" i="105"/>
  <c r="U21" i="105"/>
  <c r="U27" i="105"/>
  <c r="AB21" i="105"/>
  <c r="AL21" i="105"/>
  <c r="AW21" i="105"/>
  <c r="R21" i="105"/>
  <c r="R27" i="105"/>
  <c r="AA22" i="105"/>
  <c r="Q21" i="105"/>
  <c r="Q27" i="105"/>
  <c r="AA21" i="105"/>
  <c r="N21" i="105"/>
  <c r="N27" i="105"/>
  <c r="Z22" i="105"/>
  <c r="M21" i="105"/>
  <c r="M27" i="105"/>
  <c r="Z21" i="105"/>
  <c r="L21" i="105"/>
  <c r="AQ20" i="105"/>
  <c r="AP20" i="105"/>
  <c r="AO20" i="105"/>
  <c r="AN20" i="105"/>
  <c r="CE15" i="105"/>
  <c r="CD15" i="105"/>
  <c r="CC15" i="105"/>
  <c r="CB15" i="105"/>
  <c r="CA15" i="105"/>
  <c r="BZ15" i="105"/>
  <c r="W15" i="105"/>
  <c r="V15" i="105"/>
  <c r="S15" i="105"/>
  <c r="R15" i="105"/>
  <c r="O15" i="105"/>
  <c r="N15" i="105"/>
  <c r="L15" i="105"/>
  <c r="H15" i="105"/>
  <c r="C15" i="105"/>
  <c r="CE14" i="105"/>
  <c r="CD14" i="105"/>
  <c r="CC14" i="105"/>
  <c r="CB14" i="105"/>
  <c r="CA14" i="105"/>
  <c r="BZ14" i="105"/>
  <c r="X14" i="105"/>
  <c r="U14" i="105"/>
  <c r="T14" i="105"/>
  <c r="Q14" i="105"/>
  <c r="P14" i="105"/>
  <c r="M14" i="105"/>
  <c r="L14" i="105"/>
  <c r="H14" i="105"/>
  <c r="C14" i="105"/>
  <c r="CE13" i="105"/>
  <c r="CD13" i="105"/>
  <c r="CC13" i="105"/>
  <c r="CB13" i="105"/>
  <c r="CA13" i="105"/>
  <c r="BZ13" i="105"/>
  <c r="AI13" i="105"/>
  <c r="AT13" i="105"/>
  <c r="X13" i="105"/>
  <c r="V13" i="105"/>
  <c r="T13" i="105"/>
  <c r="R13" i="105"/>
  <c r="P13" i="105"/>
  <c r="N13" i="105"/>
  <c r="L13" i="105"/>
  <c r="H13" i="105"/>
  <c r="C13" i="105"/>
  <c r="CE12" i="105"/>
  <c r="CD12" i="105"/>
  <c r="CC12" i="105"/>
  <c r="CB12" i="105"/>
  <c r="CA12" i="105"/>
  <c r="BZ12" i="105"/>
  <c r="AI12" i="105"/>
  <c r="AT12" i="105"/>
  <c r="W12" i="105"/>
  <c r="U12" i="105"/>
  <c r="S12" i="105"/>
  <c r="Q12" i="105"/>
  <c r="O12" i="105"/>
  <c r="M12" i="105"/>
  <c r="L12" i="105"/>
  <c r="H12" i="105"/>
  <c r="C12" i="105"/>
  <c r="CE11" i="105"/>
  <c r="CD11" i="105"/>
  <c r="CC11" i="105"/>
  <c r="CB11" i="105"/>
  <c r="CA11" i="105"/>
  <c r="BZ11" i="105"/>
  <c r="AI11" i="105"/>
  <c r="AT11" i="105"/>
  <c r="X11" i="105"/>
  <c r="X16" i="105"/>
  <c r="AB13" i="105"/>
  <c r="AL13" i="105"/>
  <c r="AW13" i="105"/>
  <c r="W11" i="105"/>
  <c r="W16" i="105"/>
  <c r="AB12" i="105"/>
  <c r="AL12" i="105"/>
  <c r="AW12" i="105"/>
  <c r="T11" i="105"/>
  <c r="T16" i="105"/>
  <c r="AA13" i="105"/>
  <c r="S11" i="105"/>
  <c r="S16" i="105"/>
  <c r="AA12" i="105"/>
  <c r="P11" i="105"/>
  <c r="P16" i="105"/>
  <c r="Z13" i="105"/>
  <c r="O11" i="105"/>
  <c r="O16" i="105"/>
  <c r="Z12" i="105"/>
  <c r="L11" i="105"/>
  <c r="CE10" i="105"/>
  <c r="CD10" i="105"/>
  <c r="CC10" i="105"/>
  <c r="CB10" i="105"/>
  <c r="CA10" i="105"/>
  <c r="BZ10" i="105"/>
  <c r="AI10" i="105"/>
  <c r="AT10" i="105"/>
  <c r="V10" i="105"/>
  <c r="V16" i="105"/>
  <c r="AB11" i="105"/>
  <c r="AL11" i="105"/>
  <c r="AW11" i="105"/>
  <c r="U10" i="105"/>
  <c r="U16" i="105"/>
  <c r="AB10" i="105"/>
  <c r="AL10" i="105"/>
  <c r="AW10" i="105"/>
  <c r="R10" i="105"/>
  <c r="R16" i="105"/>
  <c r="AA11" i="105"/>
  <c r="Q10" i="105"/>
  <c r="Q16" i="105"/>
  <c r="AA10" i="105"/>
  <c r="N10" i="105"/>
  <c r="N16" i="105"/>
  <c r="Z11" i="105"/>
  <c r="M10" i="105"/>
  <c r="M16" i="105"/>
  <c r="Z10" i="105"/>
  <c r="L10" i="105"/>
  <c r="AQ9" i="105"/>
  <c r="AP9" i="105"/>
  <c r="AO9" i="105"/>
  <c r="AN9" i="105"/>
  <c r="BK6" i="105"/>
  <c r="C6" i="105"/>
  <c r="CE48" i="104"/>
  <c r="CD48" i="104"/>
  <c r="CC48" i="104"/>
  <c r="CB48" i="104"/>
  <c r="CA48" i="104"/>
  <c r="BZ48" i="104"/>
  <c r="W48" i="104"/>
  <c r="V48" i="104"/>
  <c r="S48" i="104"/>
  <c r="R48" i="104"/>
  <c r="O48" i="104"/>
  <c r="N48" i="104"/>
  <c r="L48" i="104"/>
  <c r="H48" i="104"/>
  <c r="C48" i="104"/>
  <c r="CE47" i="104"/>
  <c r="CD47" i="104"/>
  <c r="CC47" i="104"/>
  <c r="CB47" i="104"/>
  <c r="CA47" i="104"/>
  <c r="BZ47" i="104"/>
  <c r="CF47" i="104"/>
  <c r="X47" i="104"/>
  <c r="U47" i="104"/>
  <c r="T47" i="104"/>
  <c r="Q47" i="104"/>
  <c r="P47" i="104"/>
  <c r="M47" i="104"/>
  <c r="L47" i="104"/>
  <c r="H47" i="104"/>
  <c r="C47" i="104"/>
  <c r="CE46" i="104"/>
  <c r="CD46" i="104"/>
  <c r="CC46" i="104"/>
  <c r="CB46" i="104"/>
  <c r="CA46" i="104"/>
  <c r="BZ46" i="104"/>
  <c r="AI46" i="104"/>
  <c r="AT46" i="104"/>
  <c r="X46" i="104"/>
  <c r="V46" i="104"/>
  <c r="T46" i="104"/>
  <c r="T49" i="104"/>
  <c r="R46" i="104"/>
  <c r="P46" i="104"/>
  <c r="N46" i="104"/>
  <c r="L46" i="104"/>
  <c r="H46" i="104"/>
  <c r="C46" i="104"/>
  <c r="CE45" i="104"/>
  <c r="CD45" i="104"/>
  <c r="CC45" i="104"/>
  <c r="CB45" i="104"/>
  <c r="CA45" i="104"/>
  <c r="BZ45" i="104"/>
  <c r="AI45" i="104"/>
  <c r="AT45" i="104"/>
  <c r="W45" i="104"/>
  <c r="W49" i="104" s="1"/>
  <c r="AB45" i="104" s="1"/>
  <c r="U45" i="104"/>
  <c r="S45" i="104"/>
  <c r="Q45" i="104"/>
  <c r="O45" i="104"/>
  <c r="M45" i="104"/>
  <c r="L45" i="104"/>
  <c r="H45" i="104"/>
  <c r="C45" i="104"/>
  <c r="CE44" i="104"/>
  <c r="CD44" i="104"/>
  <c r="CC44" i="104"/>
  <c r="CB44" i="104"/>
  <c r="CA44" i="104"/>
  <c r="BZ44" i="104"/>
  <c r="AI44" i="104"/>
  <c r="AT44" i="104"/>
  <c r="X44" i="104"/>
  <c r="W44" i="104"/>
  <c r="T44" i="104"/>
  <c r="AA46" i="104"/>
  <c r="S44" i="104"/>
  <c r="P44" i="104"/>
  <c r="O44" i="104"/>
  <c r="L44" i="104"/>
  <c r="CE43" i="104"/>
  <c r="CD43" i="104"/>
  <c r="CC43" i="104"/>
  <c r="CB43" i="104"/>
  <c r="CA43" i="104"/>
  <c r="BZ43" i="104"/>
  <c r="AI43" i="104"/>
  <c r="AT43" i="104"/>
  <c r="V43" i="104"/>
  <c r="V49" i="104" s="1"/>
  <c r="AB44" i="104" s="1"/>
  <c r="U43" i="104"/>
  <c r="U49" i="104" s="1"/>
  <c r="AB43" i="104" s="1"/>
  <c r="AL43" i="104" s="1"/>
  <c r="AW43" i="104" s="1"/>
  <c r="R43" i="104"/>
  <c r="R49" i="104" s="1"/>
  <c r="AA44" i="104" s="1"/>
  <c r="AK44" i="104" s="1"/>
  <c r="AV44" i="104" s="1"/>
  <c r="Q43" i="104"/>
  <c r="Q49" i="104" s="1"/>
  <c r="AA43" i="104" s="1"/>
  <c r="N43" i="104"/>
  <c r="N49" i="104" s="1"/>
  <c r="Z44" i="104" s="1"/>
  <c r="M43" i="104"/>
  <c r="M49" i="104" s="1"/>
  <c r="Z43" i="104" s="1"/>
  <c r="L43" i="104"/>
  <c r="AQ42" i="104"/>
  <c r="AP42" i="104"/>
  <c r="AO42" i="104"/>
  <c r="AN42" i="104"/>
  <c r="CE37" i="104"/>
  <c r="CD37" i="104"/>
  <c r="CC37" i="104"/>
  <c r="CB37" i="104"/>
  <c r="CA37" i="104"/>
  <c r="BZ37" i="104"/>
  <c r="CF37" i="104" s="1"/>
  <c r="W37" i="104"/>
  <c r="V37" i="104"/>
  <c r="S37" i="104"/>
  <c r="R37" i="104"/>
  <c r="O37" i="104"/>
  <c r="N37" i="104"/>
  <c r="L37" i="104"/>
  <c r="H37" i="104"/>
  <c r="C37" i="104"/>
  <c r="CE36" i="104"/>
  <c r="CD36" i="104"/>
  <c r="CC36" i="104"/>
  <c r="CB36" i="104"/>
  <c r="CA36" i="104"/>
  <c r="BZ36" i="104"/>
  <c r="X36" i="104"/>
  <c r="U36" i="104"/>
  <c r="T36" i="104"/>
  <c r="Q36" i="104"/>
  <c r="P36" i="104"/>
  <c r="M36" i="104"/>
  <c r="L36" i="104"/>
  <c r="H36" i="104"/>
  <c r="C36" i="104"/>
  <c r="CE35" i="104"/>
  <c r="CD35" i="104"/>
  <c r="CC35" i="104"/>
  <c r="CB35" i="104"/>
  <c r="CA35" i="104"/>
  <c r="BZ35" i="104"/>
  <c r="AI35" i="104"/>
  <c r="AT35" i="104"/>
  <c r="X35" i="104"/>
  <c r="V35" i="104"/>
  <c r="T35" i="104"/>
  <c r="R35" i="104"/>
  <c r="P35" i="104"/>
  <c r="N35" i="104"/>
  <c r="L35" i="104"/>
  <c r="H35" i="104"/>
  <c r="C35" i="104"/>
  <c r="CE34" i="104"/>
  <c r="CD34" i="104"/>
  <c r="CC34" i="104"/>
  <c r="CB34" i="104"/>
  <c r="CA34" i="104"/>
  <c r="BZ34" i="104"/>
  <c r="CF34" i="104" s="1"/>
  <c r="AI34" i="104"/>
  <c r="AT34" i="104"/>
  <c r="W34" i="104"/>
  <c r="U34" i="104"/>
  <c r="S34" i="104"/>
  <c r="Q34" i="104"/>
  <c r="O34" i="104"/>
  <c r="M34" i="104"/>
  <c r="L34" i="104"/>
  <c r="H34" i="104"/>
  <c r="C34" i="104"/>
  <c r="CE33" i="104"/>
  <c r="CD33" i="104"/>
  <c r="CC33" i="104"/>
  <c r="CB33" i="104"/>
  <c r="CA33" i="104"/>
  <c r="BZ33" i="104"/>
  <c r="AI33" i="104"/>
  <c r="AT33" i="104"/>
  <c r="X33" i="104"/>
  <c r="X38" i="104"/>
  <c r="AB35" i="104"/>
  <c r="AL35" i="104"/>
  <c r="AW35" i="104"/>
  <c r="W33" i="104"/>
  <c r="W38" i="104"/>
  <c r="AB34" i="104"/>
  <c r="AL34" i="104"/>
  <c r="AW34" i="104"/>
  <c r="T33" i="104"/>
  <c r="T38" i="104"/>
  <c r="AA35" i="104"/>
  <c r="S33" i="104"/>
  <c r="S38" i="104"/>
  <c r="AA34" i="104"/>
  <c r="P33" i="104"/>
  <c r="P38" i="104"/>
  <c r="Z35" i="104"/>
  <c r="O33" i="104"/>
  <c r="O38" i="104"/>
  <c r="Z34" i="104"/>
  <c r="L33" i="104"/>
  <c r="CE32" i="104"/>
  <c r="CD32" i="104"/>
  <c r="CC32" i="104"/>
  <c r="CB32" i="104"/>
  <c r="CA32" i="104"/>
  <c r="BZ32" i="104"/>
  <c r="AI32" i="104"/>
  <c r="AT32" i="104"/>
  <c r="V32" i="104"/>
  <c r="V38" i="104"/>
  <c r="AB33" i="104"/>
  <c r="AL33" i="104"/>
  <c r="AW33" i="104"/>
  <c r="U32" i="104"/>
  <c r="U38" i="104"/>
  <c r="AB32" i="104"/>
  <c r="AL32" i="104"/>
  <c r="AW32" i="104"/>
  <c r="R32" i="104"/>
  <c r="R38" i="104"/>
  <c r="AA33" i="104"/>
  <c r="Q32" i="104"/>
  <c r="Q38" i="104"/>
  <c r="AA32" i="104"/>
  <c r="N32" i="104"/>
  <c r="N38" i="104"/>
  <c r="Z33" i="104"/>
  <c r="M32" i="104"/>
  <c r="M38" i="104"/>
  <c r="Z32" i="104"/>
  <c r="L32" i="104"/>
  <c r="AQ31" i="104"/>
  <c r="AP31" i="104"/>
  <c r="AO31" i="104"/>
  <c r="AN31" i="104"/>
  <c r="CE26" i="104"/>
  <c r="CD26" i="104"/>
  <c r="CC26" i="104"/>
  <c r="CB26" i="104"/>
  <c r="CA26" i="104"/>
  <c r="BZ26" i="104"/>
  <c r="W26" i="104"/>
  <c r="V26" i="104"/>
  <c r="S26" i="104"/>
  <c r="R26" i="104"/>
  <c r="O26" i="104"/>
  <c r="N26" i="104"/>
  <c r="L26" i="104"/>
  <c r="H26" i="104"/>
  <c r="C26" i="104"/>
  <c r="CE25" i="104"/>
  <c r="CD25" i="104"/>
  <c r="CC25" i="104"/>
  <c r="CB25" i="104"/>
  <c r="CA25" i="104"/>
  <c r="BZ25" i="104"/>
  <c r="X25" i="104"/>
  <c r="U25" i="104"/>
  <c r="T25" i="104"/>
  <c r="Q25" i="104"/>
  <c r="P25" i="104"/>
  <c r="M25" i="104"/>
  <c r="L25" i="104"/>
  <c r="H25" i="104"/>
  <c r="C25" i="104"/>
  <c r="CE24" i="104"/>
  <c r="CD24" i="104"/>
  <c r="CC24" i="104"/>
  <c r="CB24" i="104"/>
  <c r="CA24" i="104"/>
  <c r="BZ24" i="104"/>
  <c r="AI24" i="104"/>
  <c r="AT24" i="104"/>
  <c r="X24" i="104"/>
  <c r="V24" i="104"/>
  <c r="T24" i="104"/>
  <c r="R24" i="104"/>
  <c r="P24" i="104"/>
  <c r="N24" i="104"/>
  <c r="L24" i="104"/>
  <c r="H24" i="104"/>
  <c r="C24" i="104"/>
  <c r="CE23" i="104"/>
  <c r="CD23" i="104"/>
  <c r="CC23" i="104"/>
  <c r="CB23" i="104"/>
  <c r="CA23" i="104"/>
  <c r="BZ23" i="104"/>
  <c r="AI23" i="104"/>
  <c r="AT23" i="104"/>
  <c r="W23" i="104"/>
  <c r="U23" i="104"/>
  <c r="S23" i="104"/>
  <c r="Q23" i="104"/>
  <c r="O23" i="104"/>
  <c r="M23" i="104"/>
  <c r="L23" i="104"/>
  <c r="H23" i="104"/>
  <c r="C23" i="104"/>
  <c r="CE22" i="104"/>
  <c r="CD22" i="104"/>
  <c r="CC22" i="104"/>
  <c r="CB22" i="104"/>
  <c r="CA22" i="104"/>
  <c r="BZ22" i="104"/>
  <c r="CF22" i="104"/>
  <c r="AI22" i="104"/>
  <c r="AT22" i="104"/>
  <c r="X22" i="104"/>
  <c r="X27" i="104"/>
  <c r="AB24" i="104"/>
  <c r="AL24" i="104"/>
  <c r="AW24" i="104"/>
  <c r="W22" i="104"/>
  <c r="W27" i="104"/>
  <c r="AB23" i="104"/>
  <c r="AL23" i="104"/>
  <c r="AW23" i="104"/>
  <c r="T22" i="104"/>
  <c r="T27" i="104"/>
  <c r="AA24" i="104"/>
  <c r="S22" i="104"/>
  <c r="S27" i="104"/>
  <c r="AA23" i="104"/>
  <c r="P22" i="104"/>
  <c r="P27" i="104"/>
  <c r="Z24" i="104"/>
  <c r="O22" i="104"/>
  <c r="O27" i="104"/>
  <c r="Z23" i="104"/>
  <c r="L22" i="104"/>
  <c r="CE21" i="104"/>
  <c r="CD21" i="104"/>
  <c r="CC21" i="104"/>
  <c r="CB21" i="104"/>
  <c r="CA21" i="104"/>
  <c r="BZ21" i="104"/>
  <c r="CF21" i="104" s="1"/>
  <c r="AI21" i="104"/>
  <c r="AT21" i="104"/>
  <c r="V21" i="104"/>
  <c r="V27" i="104"/>
  <c r="AB22" i="104"/>
  <c r="AL22" i="104"/>
  <c r="AW22" i="104"/>
  <c r="U21" i="104"/>
  <c r="U27" i="104"/>
  <c r="AB21" i="104"/>
  <c r="AL21" i="104"/>
  <c r="AW21" i="104"/>
  <c r="R21" i="104"/>
  <c r="R27" i="104"/>
  <c r="AA22" i="104"/>
  <c r="Q21" i="104"/>
  <c r="Q27" i="104"/>
  <c r="AA21" i="104"/>
  <c r="N21" i="104"/>
  <c r="N27" i="104"/>
  <c r="Z22" i="104"/>
  <c r="M21" i="104"/>
  <c r="M27" i="104"/>
  <c r="Z21" i="104"/>
  <c r="L21" i="104"/>
  <c r="AQ20" i="104"/>
  <c r="AP20" i="104"/>
  <c r="AO20" i="104"/>
  <c r="AN20" i="104"/>
  <c r="CE15" i="104"/>
  <c r="CD15" i="104"/>
  <c r="CC15" i="104"/>
  <c r="CB15" i="104"/>
  <c r="CA15" i="104"/>
  <c r="BZ15" i="104"/>
  <c r="W15" i="104"/>
  <c r="V15" i="104"/>
  <c r="S15" i="104"/>
  <c r="R15" i="104"/>
  <c r="O15" i="104"/>
  <c r="N15" i="104"/>
  <c r="L15" i="104"/>
  <c r="H15" i="104"/>
  <c r="C15" i="104"/>
  <c r="CE14" i="104"/>
  <c r="CD14" i="104"/>
  <c r="CC14" i="104"/>
  <c r="CB14" i="104"/>
  <c r="CA14" i="104"/>
  <c r="BZ14" i="104"/>
  <c r="X14" i="104"/>
  <c r="U14" i="104"/>
  <c r="T14" i="104"/>
  <c r="Q14" i="104"/>
  <c r="P14" i="104"/>
  <c r="M14" i="104"/>
  <c r="L14" i="104"/>
  <c r="H14" i="104"/>
  <c r="C14" i="104"/>
  <c r="CE13" i="104"/>
  <c r="CD13" i="104"/>
  <c r="CC13" i="104"/>
  <c r="CB13" i="104"/>
  <c r="CA13" i="104"/>
  <c r="BZ13" i="104"/>
  <c r="AI13" i="104"/>
  <c r="AT13" i="104"/>
  <c r="X13" i="104"/>
  <c r="V13" i="104"/>
  <c r="T13" i="104"/>
  <c r="R13" i="104"/>
  <c r="P13" i="104"/>
  <c r="N13" i="104"/>
  <c r="L13" i="104"/>
  <c r="H13" i="104"/>
  <c r="C13" i="104"/>
  <c r="CE12" i="104"/>
  <c r="CD12" i="104"/>
  <c r="CC12" i="104"/>
  <c r="CB12" i="104"/>
  <c r="CA12" i="104"/>
  <c r="BZ12" i="104"/>
  <c r="AI12" i="104"/>
  <c r="AT12" i="104"/>
  <c r="W12" i="104"/>
  <c r="U12" i="104"/>
  <c r="S12" i="104"/>
  <c r="Q12" i="104"/>
  <c r="O12" i="104"/>
  <c r="M12" i="104"/>
  <c r="L12" i="104"/>
  <c r="H12" i="104"/>
  <c r="C12" i="104"/>
  <c r="CE11" i="104"/>
  <c r="CD11" i="104"/>
  <c r="CC11" i="104"/>
  <c r="CB11" i="104"/>
  <c r="CA11" i="104"/>
  <c r="BZ11" i="104"/>
  <c r="AI11" i="104"/>
  <c r="AT11" i="104"/>
  <c r="X11" i="104"/>
  <c r="X16" i="104"/>
  <c r="AB13" i="104"/>
  <c r="AL13" i="104"/>
  <c r="AW13" i="104"/>
  <c r="W11" i="104"/>
  <c r="W16" i="104"/>
  <c r="AB12" i="104"/>
  <c r="AL12" i="104"/>
  <c r="AW12" i="104"/>
  <c r="T11" i="104"/>
  <c r="T16" i="104"/>
  <c r="AA13" i="104"/>
  <c r="S11" i="104"/>
  <c r="S16" i="104"/>
  <c r="AA12" i="104"/>
  <c r="P11" i="104"/>
  <c r="P16" i="104"/>
  <c r="Z13" i="104"/>
  <c r="O11" i="104"/>
  <c r="O16" i="104"/>
  <c r="Z12" i="104"/>
  <c r="L11" i="104"/>
  <c r="CE10" i="104"/>
  <c r="CD10" i="104"/>
  <c r="CC10" i="104"/>
  <c r="CB10" i="104"/>
  <c r="CA10" i="104"/>
  <c r="BZ10" i="104"/>
  <c r="AI10" i="104"/>
  <c r="AT10" i="104"/>
  <c r="V10" i="104"/>
  <c r="V16" i="104"/>
  <c r="AB11" i="104"/>
  <c r="AL11" i="104"/>
  <c r="AW11" i="104"/>
  <c r="U10" i="104"/>
  <c r="U16" i="104"/>
  <c r="AB10" i="104"/>
  <c r="AL10" i="104"/>
  <c r="AW10" i="104"/>
  <c r="R10" i="104"/>
  <c r="R16" i="104"/>
  <c r="AA11" i="104"/>
  <c r="Q10" i="104"/>
  <c r="Q16" i="104"/>
  <c r="AA10" i="104"/>
  <c r="N10" i="104"/>
  <c r="N16" i="104"/>
  <c r="Z11" i="104"/>
  <c r="M10" i="104"/>
  <c r="M16" i="104"/>
  <c r="Z10" i="104"/>
  <c r="L10" i="104"/>
  <c r="AQ9" i="104"/>
  <c r="AP9" i="104"/>
  <c r="AO9" i="104"/>
  <c r="AN9" i="104"/>
  <c r="BK6" i="104"/>
  <c r="C6" i="104"/>
  <c r="CE48" i="103"/>
  <c r="CD48" i="103"/>
  <c r="CC48" i="103"/>
  <c r="CB48" i="103"/>
  <c r="CA48" i="103"/>
  <c r="BZ48" i="103"/>
  <c r="W48" i="103"/>
  <c r="V48" i="103"/>
  <c r="S48" i="103"/>
  <c r="R48" i="103"/>
  <c r="O48" i="103"/>
  <c r="N48" i="103"/>
  <c r="L48" i="103"/>
  <c r="H48" i="103"/>
  <c r="C48" i="103"/>
  <c r="CE47" i="103"/>
  <c r="CD47" i="103"/>
  <c r="CC47" i="103"/>
  <c r="CB47" i="103"/>
  <c r="CA47" i="103"/>
  <c r="BZ47" i="103"/>
  <c r="CF47" i="103"/>
  <c r="X47" i="103"/>
  <c r="U47" i="103"/>
  <c r="T47" i="103"/>
  <c r="Q47" i="103"/>
  <c r="P47" i="103"/>
  <c r="M47" i="103"/>
  <c r="L47" i="103"/>
  <c r="H47" i="103"/>
  <c r="C47" i="103"/>
  <c r="CE46" i="103"/>
  <c r="CD46" i="103"/>
  <c r="CC46" i="103"/>
  <c r="CB46" i="103"/>
  <c r="CA46" i="103"/>
  <c r="BZ46" i="103"/>
  <c r="AI46" i="103"/>
  <c r="AT46" i="103"/>
  <c r="X46" i="103"/>
  <c r="V46" i="103"/>
  <c r="T46" i="103"/>
  <c r="T49" i="103"/>
  <c r="R46" i="103"/>
  <c r="P46" i="103"/>
  <c r="N46" i="103"/>
  <c r="L46" i="103"/>
  <c r="H46" i="103"/>
  <c r="C46" i="103"/>
  <c r="CE45" i="103"/>
  <c r="CD45" i="103"/>
  <c r="CC45" i="103"/>
  <c r="CB45" i="103"/>
  <c r="CA45" i="103"/>
  <c r="BZ45" i="103"/>
  <c r="AI45" i="103"/>
  <c r="AT45" i="103"/>
  <c r="W45" i="103"/>
  <c r="W49" i="103"/>
  <c r="U45" i="103"/>
  <c r="S45" i="103"/>
  <c r="Q45" i="103"/>
  <c r="O45" i="103"/>
  <c r="M45" i="103"/>
  <c r="L45" i="103"/>
  <c r="H45" i="103"/>
  <c r="C45" i="103"/>
  <c r="CE44" i="103"/>
  <c r="CD44" i="103"/>
  <c r="CC44" i="103"/>
  <c r="CB44" i="103"/>
  <c r="CA44" i="103"/>
  <c r="BZ44" i="103"/>
  <c r="AI44" i="103"/>
  <c r="AT44" i="103"/>
  <c r="X44" i="103"/>
  <c r="W44" i="103"/>
  <c r="AB45" i="103"/>
  <c r="AL45" i="103"/>
  <c r="AW45" i="103"/>
  <c r="T44" i="103"/>
  <c r="AA46" i="103"/>
  <c r="S44" i="103"/>
  <c r="P44" i="103"/>
  <c r="O44" i="103"/>
  <c r="L44" i="103"/>
  <c r="CE43" i="103"/>
  <c r="CD43" i="103"/>
  <c r="CC43" i="103"/>
  <c r="CB43" i="103"/>
  <c r="CA43" i="103"/>
  <c r="BZ43" i="103"/>
  <c r="AI43" i="103"/>
  <c r="AT43" i="103"/>
  <c r="V43" i="103"/>
  <c r="U43" i="103"/>
  <c r="R43" i="103"/>
  <c r="Q43" i="103"/>
  <c r="N43" i="103"/>
  <c r="M43" i="103"/>
  <c r="L43" i="103"/>
  <c r="AQ42" i="103"/>
  <c r="AP42" i="103"/>
  <c r="AO42" i="103"/>
  <c r="AN42" i="103"/>
  <c r="CE37" i="103"/>
  <c r="CD37" i="103"/>
  <c r="CC37" i="103"/>
  <c r="CB37" i="103"/>
  <c r="CA37" i="103"/>
  <c r="BZ37" i="103"/>
  <c r="W37" i="103"/>
  <c r="V37" i="103"/>
  <c r="S37" i="103"/>
  <c r="R37" i="103"/>
  <c r="O37" i="103"/>
  <c r="N37" i="103"/>
  <c r="L37" i="103"/>
  <c r="H37" i="103"/>
  <c r="C37" i="103"/>
  <c r="CE36" i="103"/>
  <c r="CD36" i="103"/>
  <c r="CC36" i="103"/>
  <c r="CB36" i="103"/>
  <c r="CA36" i="103"/>
  <c r="BZ36" i="103"/>
  <c r="CF36" i="103" s="1"/>
  <c r="X36" i="103"/>
  <c r="U36" i="103"/>
  <c r="T36" i="103"/>
  <c r="Q36" i="103"/>
  <c r="P36" i="103"/>
  <c r="M36" i="103"/>
  <c r="L36" i="103"/>
  <c r="H36" i="103"/>
  <c r="C36" i="103"/>
  <c r="CE35" i="103"/>
  <c r="CD35" i="103"/>
  <c r="CC35" i="103"/>
  <c r="CB35" i="103"/>
  <c r="CA35" i="103"/>
  <c r="BZ35" i="103"/>
  <c r="AI35" i="103"/>
  <c r="AT35" i="103"/>
  <c r="X35" i="103"/>
  <c r="V35" i="103"/>
  <c r="T35" i="103"/>
  <c r="R35" i="103"/>
  <c r="P35" i="103"/>
  <c r="N35" i="103"/>
  <c r="L35" i="103"/>
  <c r="H35" i="103"/>
  <c r="C35" i="103"/>
  <c r="CE34" i="103"/>
  <c r="CD34" i="103"/>
  <c r="CC34" i="103"/>
  <c r="CB34" i="103"/>
  <c r="CA34" i="103"/>
  <c r="BZ34" i="103"/>
  <c r="AI34" i="103"/>
  <c r="AT34" i="103"/>
  <c r="W34" i="103"/>
  <c r="U34" i="103"/>
  <c r="S34" i="103"/>
  <c r="Q34" i="103"/>
  <c r="O34" i="103"/>
  <c r="M34" i="103"/>
  <c r="L34" i="103"/>
  <c r="H34" i="103"/>
  <c r="C34" i="103"/>
  <c r="CE33" i="103"/>
  <c r="CD33" i="103"/>
  <c r="CC33" i="103"/>
  <c r="CB33" i="103"/>
  <c r="CA33" i="103"/>
  <c r="BZ33" i="103"/>
  <c r="AI33" i="103"/>
  <c r="AT33" i="103"/>
  <c r="X33" i="103"/>
  <c r="X38" i="103"/>
  <c r="AB35" i="103"/>
  <c r="AL35" i="103"/>
  <c r="AW35" i="103"/>
  <c r="W33" i="103"/>
  <c r="W38" i="103"/>
  <c r="AB34" i="103"/>
  <c r="AL34" i="103"/>
  <c r="AW34" i="103"/>
  <c r="T33" i="103"/>
  <c r="T38" i="103"/>
  <c r="AA35" i="103"/>
  <c r="S33" i="103"/>
  <c r="S38" i="103"/>
  <c r="AA34" i="103"/>
  <c r="P33" i="103"/>
  <c r="P38" i="103"/>
  <c r="Z35" i="103"/>
  <c r="O33" i="103"/>
  <c r="O38" i="103"/>
  <c r="Z34" i="103"/>
  <c r="L33" i="103"/>
  <c r="CE32" i="103"/>
  <c r="CD32" i="103"/>
  <c r="CC32" i="103"/>
  <c r="CB32" i="103"/>
  <c r="CA32" i="103"/>
  <c r="BZ32" i="103"/>
  <c r="AT32" i="103"/>
  <c r="AI32" i="103"/>
  <c r="V32" i="103"/>
  <c r="V38" i="103"/>
  <c r="AB33" i="103"/>
  <c r="AL33" i="103"/>
  <c r="AW33" i="103"/>
  <c r="U32" i="103"/>
  <c r="U38" i="103"/>
  <c r="AB32" i="103"/>
  <c r="AL32" i="103"/>
  <c r="AW32" i="103"/>
  <c r="R32" i="103"/>
  <c r="R38" i="103"/>
  <c r="AA33" i="103"/>
  <c r="Q32" i="103"/>
  <c r="Q38" i="103"/>
  <c r="AA32" i="103"/>
  <c r="N32" i="103"/>
  <c r="N38" i="103"/>
  <c r="Z33" i="103"/>
  <c r="M32" i="103"/>
  <c r="M38" i="103"/>
  <c r="Z32" i="103"/>
  <c r="L32" i="103"/>
  <c r="AQ31" i="103"/>
  <c r="AP31" i="103"/>
  <c r="AO31" i="103"/>
  <c r="AN31" i="103"/>
  <c r="CE26" i="103"/>
  <c r="CD26" i="103"/>
  <c r="CC26" i="103"/>
  <c r="CB26" i="103"/>
  <c r="CA26" i="103"/>
  <c r="BZ26" i="103"/>
  <c r="W26" i="103"/>
  <c r="V26" i="103"/>
  <c r="S26" i="103"/>
  <c r="R26" i="103"/>
  <c r="O26" i="103"/>
  <c r="N26" i="103"/>
  <c r="L26" i="103"/>
  <c r="H26" i="103"/>
  <c r="C26" i="103"/>
  <c r="CE25" i="103"/>
  <c r="CD25" i="103"/>
  <c r="CC25" i="103"/>
  <c r="CB25" i="103"/>
  <c r="CA25" i="103"/>
  <c r="BZ25" i="103"/>
  <c r="X25" i="103"/>
  <c r="U25" i="103"/>
  <c r="T25" i="103"/>
  <c r="Q25" i="103"/>
  <c r="P25" i="103"/>
  <c r="M25" i="103"/>
  <c r="L25" i="103"/>
  <c r="H25" i="103"/>
  <c r="C25" i="103"/>
  <c r="CE24" i="103"/>
  <c r="CD24" i="103"/>
  <c r="CC24" i="103"/>
  <c r="CB24" i="103"/>
  <c r="CA24" i="103"/>
  <c r="BZ24" i="103"/>
  <c r="AI24" i="103"/>
  <c r="AT24" i="103"/>
  <c r="X24" i="103"/>
  <c r="V24" i="103"/>
  <c r="T24" i="103"/>
  <c r="R24" i="103"/>
  <c r="P24" i="103"/>
  <c r="N24" i="103"/>
  <c r="L24" i="103"/>
  <c r="H24" i="103"/>
  <c r="C24" i="103"/>
  <c r="CE23" i="103"/>
  <c r="CD23" i="103"/>
  <c r="CC23" i="103"/>
  <c r="CB23" i="103"/>
  <c r="CA23" i="103"/>
  <c r="BZ23" i="103"/>
  <c r="AI23" i="103"/>
  <c r="AT23" i="103"/>
  <c r="W23" i="103"/>
  <c r="U23" i="103"/>
  <c r="S23" i="103"/>
  <c r="Q23" i="103"/>
  <c r="O23" i="103"/>
  <c r="M23" i="103"/>
  <c r="L23" i="103"/>
  <c r="H23" i="103"/>
  <c r="C23" i="103"/>
  <c r="CE22" i="103"/>
  <c r="CD22" i="103"/>
  <c r="CC22" i="103"/>
  <c r="CB22" i="103"/>
  <c r="CA22" i="103"/>
  <c r="BZ22" i="103"/>
  <c r="AI22" i="103"/>
  <c r="AT22" i="103"/>
  <c r="X22" i="103"/>
  <c r="X27" i="103"/>
  <c r="AB24" i="103"/>
  <c r="AL24" i="103"/>
  <c r="AW24" i="103"/>
  <c r="W22" i="103"/>
  <c r="W27" i="103"/>
  <c r="AB23" i="103"/>
  <c r="AL23" i="103"/>
  <c r="AW23" i="103"/>
  <c r="T22" i="103"/>
  <c r="T27" i="103"/>
  <c r="AA24" i="103"/>
  <c r="S22" i="103"/>
  <c r="S27" i="103"/>
  <c r="AA23" i="103"/>
  <c r="P22" i="103"/>
  <c r="P27" i="103"/>
  <c r="Z24" i="103"/>
  <c r="O22" i="103"/>
  <c r="O27" i="103"/>
  <c r="Z23" i="103"/>
  <c r="L22" i="103"/>
  <c r="CE21" i="103"/>
  <c r="CD21" i="103"/>
  <c r="CC21" i="103"/>
  <c r="CB21" i="103"/>
  <c r="CA21" i="103"/>
  <c r="BZ21" i="103"/>
  <c r="CF21" i="103" s="1"/>
  <c r="AI21" i="103"/>
  <c r="AT21" i="103"/>
  <c r="V21" i="103"/>
  <c r="V27" i="103"/>
  <c r="AB22" i="103"/>
  <c r="AL22" i="103"/>
  <c r="AW22" i="103"/>
  <c r="U21" i="103"/>
  <c r="U27" i="103"/>
  <c r="AB21" i="103"/>
  <c r="AL21" i="103"/>
  <c r="AW21" i="103"/>
  <c r="R21" i="103"/>
  <c r="R27" i="103"/>
  <c r="AA22" i="103"/>
  <c r="Q21" i="103"/>
  <c r="Q27" i="103"/>
  <c r="AA21" i="103"/>
  <c r="N21" i="103"/>
  <c r="N27" i="103"/>
  <c r="Z22" i="103"/>
  <c r="M21" i="103"/>
  <c r="M27" i="103"/>
  <c r="Z21" i="103"/>
  <c r="L21" i="103"/>
  <c r="AQ20" i="103"/>
  <c r="AP20" i="103"/>
  <c r="AO20" i="103"/>
  <c r="AN20" i="103"/>
  <c r="CE15" i="103"/>
  <c r="CD15" i="103"/>
  <c r="CC15" i="103"/>
  <c r="CB15" i="103"/>
  <c r="CA15" i="103"/>
  <c r="BZ15" i="103"/>
  <c r="W15" i="103"/>
  <c r="V15" i="103"/>
  <c r="S15" i="103"/>
  <c r="R15" i="103"/>
  <c r="O15" i="103"/>
  <c r="N15" i="103"/>
  <c r="L15" i="103"/>
  <c r="H15" i="103"/>
  <c r="C15" i="103"/>
  <c r="CE14" i="103"/>
  <c r="CD14" i="103"/>
  <c r="CC14" i="103"/>
  <c r="CB14" i="103"/>
  <c r="CA14" i="103"/>
  <c r="BZ14" i="103"/>
  <c r="X14" i="103"/>
  <c r="U14" i="103"/>
  <c r="T14" i="103"/>
  <c r="Q14" i="103"/>
  <c r="P14" i="103"/>
  <c r="M14" i="103"/>
  <c r="L14" i="103"/>
  <c r="H14" i="103"/>
  <c r="C14" i="103"/>
  <c r="CE13" i="103"/>
  <c r="CD13" i="103"/>
  <c r="CC13" i="103"/>
  <c r="CB13" i="103"/>
  <c r="CA13" i="103"/>
  <c r="BZ13" i="103"/>
  <c r="AI13" i="103"/>
  <c r="AT13" i="103"/>
  <c r="X13" i="103"/>
  <c r="V13" i="103"/>
  <c r="T13" i="103"/>
  <c r="R13" i="103"/>
  <c r="P13" i="103"/>
  <c r="N13" i="103"/>
  <c r="L13" i="103"/>
  <c r="H13" i="103"/>
  <c r="C13" i="103"/>
  <c r="CE12" i="103"/>
  <c r="CD12" i="103"/>
  <c r="CC12" i="103"/>
  <c r="CB12" i="103"/>
  <c r="CA12" i="103"/>
  <c r="BZ12" i="103"/>
  <c r="CF12" i="103"/>
  <c r="AI12" i="103"/>
  <c r="AT12" i="103"/>
  <c r="W12" i="103"/>
  <c r="U12" i="103"/>
  <c r="S12" i="103"/>
  <c r="Q12" i="103"/>
  <c r="O12" i="103"/>
  <c r="M12" i="103"/>
  <c r="L12" i="103"/>
  <c r="H12" i="103"/>
  <c r="C12" i="103"/>
  <c r="CE11" i="103"/>
  <c r="CD11" i="103"/>
  <c r="CC11" i="103"/>
  <c r="CB11" i="103"/>
  <c r="CA11" i="103"/>
  <c r="BZ11" i="103"/>
  <c r="AI11" i="103"/>
  <c r="AT11" i="103"/>
  <c r="X11" i="103"/>
  <c r="X16" i="103"/>
  <c r="AB13" i="103"/>
  <c r="AL13" i="103"/>
  <c r="AW13" i="103"/>
  <c r="W11" i="103"/>
  <c r="W16" i="103"/>
  <c r="AB12" i="103"/>
  <c r="AL12" i="103"/>
  <c r="AW12" i="103"/>
  <c r="T11" i="103"/>
  <c r="T16" i="103"/>
  <c r="AA13" i="103"/>
  <c r="S11" i="103"/>
  <c r="S16" i="103"/>
  <c r="AA12" i="103"/>
  <c r="P11" i="103"/>
  <c r="P16" i="103"/>
  <c r="Z13" i="103"/>
  <c r="O11" i="103"/>
  <c r="O16" i="103"/>
  <c r="Z12" i="103"/>
  <c r="L11" i="103"/>
  <c r="CE10" i="103"/>
  <c r="CD10" i="103"/>
  <c r="CC10" i="103"/>
  <c r="CB10" i="103"/>
  <c r="CA10" i="103"/>
  <c r="BZ10" i="103"/>
  <c r="AI10" i="103"/>
  <c r="AT10" i="103"/>
  <c r="V10" i="103"/>
  <c r="V16" i="103"/>
  <c r="AB11" i="103"/>
  <c r="AL11" i="103"/>
  <c r="AW11" i="103"/>
  <c r="U10" i="103"/>
  <c r="U16" i="103"/>
  <c r="AB10" i="103"/>
  <c r="AL10" i="103"/>
  <c r="AW10" i="103"/>
  <c r="R10" i="103"/>
  <c r="R16" i="103"/>
  <c r="AA11" i="103"/>
  <c r="Q10" i="103"/>
  <c r="Q16" i="103"/>
  <c r="AA10" i="103"/>
  <c r="N10" i="103"/>
  <c r="N16" i="103"/>
  <c r="Z11" i="103"/>
  <c r="M10" i="103"/>
  <c r="M16" i="103"/>
  <c r="Z10" i="103"/>
  <c r="L10" i="103"/>
  <c r="AQ9" i="103"/>
  <c r="AP9" i="103"/>
  <c r="AO9" i="103"/>
  <c r="AN9" i="103"/>
  <c r="BK6" i="103"/>
  <c r="C6" i="103"/>
  <c r="CE48" i="102"/>
  <c r="CD48" i="102"/>
  <c r="CC48" i="102"/>
  <c r="CB48" i="102"/>
  <c r="CA48" i="102"/>
  <c r="BZ48" i="102"/>
  <c r="W48" i="102"/>
  <c r="V48" i="102"/>
  <c r="S48" i="102"/>
  <c r="R48" i="102"/>
  <c r="O48" i="102"/>
  <c r="N48" i="102"/>
  <c r="L48" i="102"/>
  <c r="H48" i="102"/>
  <c r="C48" i="102"/>
  <c r="CE47" i="102"/>
  <c r="CD47" i="102"/>
  <c r="CC47" i="102"/>
  <c r="CB47" i="102"/>
  <c r="CA47" i="102"/>
  <c r="BZ47" i="102"/>
  <c r="CF47" i="102" s="1"/>
  <c r="X47" i="102"/>
  <c r="U47" i="102"/>
  <c r="T47" i="102"/>
  <c r="Q47" i="102"/>
  <c r="P47" i="102"/>
  <c r="M47" i="102"/>
  <c r="L47" i="102"/>
  <c r="H47" i="102"/>
  <c r="C47" i="102"/>
  <c r="CE46" i="102"/>
  <c r="CD46" i="102"/>
  <c r="CC46" i="102"/>
  <c r="CB46" i="102"/>
  <c r="CA46" i="102"/>
  <c r="BZ46" i="102"/>
  <c r="AI46" i="102"/>
  <c r="AT46" i="102"/>
  <c r="X46" i="102"/>
  <c r="V46" i="102"/>
  <c r="T46" i="102"/>
  <c r="T49" i="102"/>
  <c r="R46" i="102"/>
  <c r="P46" i="102"/>
  <c r="N46" i="102"/>
  <c r="L46" i="102"/>
  <c r="H46" i="102"/>
  <c r="C46" i="102"/>
  <c r="CE45" i="102"/>
  <c r="CD45" i="102"/>
  <c r="CC45" i="102"/>
  <c r="CB45" i="102"/>
  <c r="CA45" i="102"/>
  <c r="BZ45" i="102"/>
  <c r="AI45" i="102"/>
  <c r="AT45" i="102"/>
  <c r="W45" i="102"/>
  <c r="W49" i="102"/>
  <c r="U45" i="102"/>
  <c r="S45" i="102"/>
  <c r="Q45" i="102"/>
  <c r="O45" i="102"/>
  <c r="M45" i="102"/>
  <c r="L45" i="102"/>
  <c r="H45" i="102"/>
  <c r="C45" i="102"/>
  <c r="CE44" i="102"/>
  <c r="CD44" i="102"/>
  <c r="CC44" i="102"/>
  <c r="CB44" i="102"/>
  <c r="CA44" i="102"/>
  <c r="BZ44" i="102"/>
  <c r="AI44" i="102"/>
  <c r="AT44" i="102"/>
  <c r="X44" i="102"/>
  <c r="W44" i="102"/>
  <c r="AB45" i="102"/>
  <c r="AL45" i="102"/>
  <c r="AW45" i="102"/>
  <c r="T44" i="102"/>
  <c r="AA46" i="102"/>
  <c r="S44" i="102"/>
  <c r="P44" i="102"/>
  <c r="O44" i="102"/>
  <c r="L44" i="102"/>
  <c r="CE43" i="102"/>
  <c r="CD43" i="102"/>
  <c r="CC43" i="102"/>
  <c r="CB43" i="102"/>
  <c r="CA43" i="102"/>
  <c r="BZ43" i="102"/>
  <c r="AI43" i="102"/>
  <c r="AT43" i="102"/>
  <c r="V43" i="102"/>
  <c r="U43" i="102"/>
  <c r="R43" i="102"/>
  <c r="Q43" i="102"/>
  <c r="N43" i="102"/>
  <c r="M43" i="102"/>
  <c r="L43" i="102"/>
  <c r="AQ42" i="102"/>
  <c r="AP42" i="102"/>
  <c r="AO42" i="102"/>
  <c r="AN42" i="102"/>
  <c r="CE37" i="102"/>
  <c r="CD37" i="102"/>
  <c r="CC37" i="102"/>
  <c r="CB37" i="102"/>
  <c r="CA37" i="102"/>
  <c r="BZ37" i="102"/>
  <c r="W37" i="102"/>
  <c r="V37" i="102"/>
  <c r="S37" i="102"/>
  <c r="R37" i="102"/>
  <c r="O37" i="102"/>
  <c r="N37" i="102"/>
  <c r="L37" i="102"/>
  <c r="H37" i="102"/>
  <c r="C37" i="102"/>
  <c r="CE36" i="102"/>
  <c r="CD36" i="102"/>
  <c r="CC36" i="102"/>
  <c r="CB36" i="102"/>
  <c r="CA36" i="102"/>
  <c r="BZ36" i="102"/>
  <c r="X36" i="102"/>
  <c r="U36" i="102"/>
  <c r="T36" i="102"/>
  <c r="Q36" i="102"/>
  <c r="P36" i="102"/>
  <c r="M36" i="102"/>
  <c r="L36" i="102"/>
  <c r="H36" i="102"/>
  <c r="C36" i="102"/>
  <c r="CE35" i="102"/>
  <c r="CD35" i="102"/>
  <c r="CC35" i="102"/>
  <c r="CB35" i="102"/>
  <c r="CA35" i="102"/>
  <c r="BZ35" i="102"/>
  <c r="AI35" i="102"/>
  <c r="AT35" i="102"/>
  <c r="X35" i="102"/>
  <c r="V35" i="102"/>
  <c r="T35" i="102"/>
  <c r="R35" i="102"/>
  <c r="P35" i="102"/>
  <c r="N35" i="102"/>
  <c r="L35" i="102"/>
  <c r="H35" i="102"/>
  <c r="C35" i="102"/>
  <c r="CE34" i="102"/>
  <c r="CD34" i="102"/>
  <c r="CC34" i="102"/>
  <c r="CB34" i="102"/>
  <c r="CA34" i="102"/>
  <c r="BZ34" i="102"/>
  <c r="AI34" i="102"/>
  <c r="AT34" i="102"/>
  <c r="W34" i="102"/>
  <c r="U34" i="102"/>
  <c r="S34" i="102"/>
  <c r="Q34" i="102"/>
  <c r="O34" i="102"/>
  <c r="M34" i="102"/>
  <c r="L34" i="102"/>
  <c r="H34" i="102"/>
  <c r="C34" i="102"/>
  <c r="CE33" i="102"/>
  <c r="CD33" i="102"/>
  <c r="CC33" i="102"/>
  <c r="CB33" i="102"/>
  <c r="CA33" i="102"/>
  <c r="BZ33" i="102"/>
  <c r="AI33" i="102"/>
  <c r="AT33" i="102"/>
  <c r="X33" i="102"/>
  <c r="X38" i="102"/>
  <c r="AB35" i="102"/>
  <c r="AL35" i="102"/>
  <c r="AW35" i="102"/>
  <c r="W33" i="102"/>
  <c r="W38" i="102"/>
  <c r="AB34" i="102"/>
  <c r="AL34" i="102"/>
  <c r="AW34" i="102"/>
  <c r="T33" i="102"/>
  <c r="T38" i="102"/>
  <c r="AA35" i="102"/>
  <c r="S33" i="102"/>
  <c r="S38" i="102"/>
  <c r="AA34" i="102"/>
  <c r="P33" i="102"/>
  <c r="P38" i="102"/>
  <c r="Z35" i="102"/>
  <c r="O33" i="102"/>
  <c r="O38" i="102"/>
  <c r="Z34" i="102"/>
  <c r="L33" i="102"/>
  <c r="CE32" i="102"/>
  <c r="CD32" i="102"/>
  <c r="CC32" i="102"/>
  <c r="CB32" i="102"/>
  <c r="CA32" i="102"/>
  <c r="BZ32" i="102"/>
  <c r="AI32" i="102"/>
  <c r="AT32" i="102"/>
  <c r="V32" i="102"/>
  <c r="V38" i="102"/>
  <c r="AB33" i="102"/>
  <c r="AL33" i="102"/>
  <c r="AW33" i="102"/>
  <c r="U32" i="102"/>
  <c r="U38" i="102"/>
  <c r="AB32" i="102"/>
  <c r="AL32" i="102"/>
  <c r="AW32" i="102"/>
  <c r="R32" i="102"/>
  <c r="R38" i="102"/>
  <c r="AA33" i="102"/>
  <c r="Q32" i="102"/>
  <c r="Q38" i="102"/>
  <c r="AA32" i="102"/>
  <c r="N32" i="102"/>
  <c r="N38" i="102"/>
  <c r="Z33" i="102"/>
  <c r="M32" i="102"/>
  <c r="M38" i="102"/>
  <c r="Z32" i="102"/>
  <c r="L32" i="102"/>
  <c r="AQ31" i="102"/>
  <c r="AP31" i="102"/>
  <c r="AO31" i="102"/>
  <c r="AN31" i="102"/>
  <c r="CE26" i="102"/>
  <c r="CD26" i="102"/>
  <c r="CC26" i="102"/>
  <c r="CB26" i="102"/>
  <c r="CA26" i="102"/>
  <c r="BZ26" i="102"/>
  <c r="W26" i="102"/>
  <c r="V26" i="102"/>
  <c r="S26" i="102"/>
  <c r="R26" i="102"/>
  <c r="O26" i="102"/>
  <c r="N26" i="102"/>
  <c r="L26" i="102"/>
  <c r="H26" i="102"/>
  <c r="C26" i="102"/>
  <c r="CE25" i="102"/>
  <c r="CD25" i="102"/>
  <c r="CC25" i="102"/>
  <c r="CB25" i="102"/>
  <c r="CA25" i="102"/>
  <c r="CF25" i="102" s="1"/>
  <c r="BZ25" i="102"/>
  <c r="X25" i="102"/>
  <c r="U25" i="102"/>
  <c r="T25" i="102"/>
  <c r="Q25" i="102"/>
  <c r="P25" i="102"/>
  <c r="M25" i="102"/>
  <c r="L25" i="102"/>
  <c r="H25" i="102"/>
  <c r="C25" i="102"/>
  <c r="CE24" i="102"/>
  <c r="CD24" i="102"/>
  <c r="CC24" i="102"/>
  <c r="CB24" i="102"/>
  <c r="CA24" i="102"/>
  <c r="BZ24" i="102"/>
  <c r="AI24" i="102"/>
  <c r="AT24" i="102"/>
  <c r="X24" i="102"/>
  <c r="V24" i="102"/>
  <c r="T24" i="102"/>
  <c r="R24" i="102"/>
  <c r="P24" i="102"/>
  <c r="N24" i="102"/>
  <c r="L24" i="102"/>
  <c r="H24" i="102"/>
  <c r="C24" i="102"/>
  <c r="CE23" i="102"/>
  <c r="CD23" i="102"/>
  <c r="CC23" i="102"/>
  <c r="CB23" i="102"/>
  <c r="CA23" i="102"/>
  <c r="BZ23" i="102"/>
  <c r="AI23" i="102"/>
  <c r="AT23" i="102"/>
  <c r="W23" i="102"/>
  <c r="U23" i="102"/>
  <c r="S23" i="102"/>
  <c r="Q23" i="102"/>
  <c r="O23" i="102"/>
  <c r="M23" i="102"/>
  <c r="L23" i="102"/>
  <c r="H23" i="102"/>
  <c r="C23" i="102"/>
  <c r="CE22" i="102"/>
  <c r="CD22" i="102"/>
  <c r="CC22" i="102"/>
  <c r="CB22" i="102"/>
  <c r="CA22" i="102"/>
  <c r="BZ22" i="102"/>
  <c r="AI22" i="102"/>
  <c r="AT22" i="102"/>
  <c r="X22" i="102"/>
  <c r="X27" i="102"/>
  <c r="AB24" i="102"/>
  <c r="AL24" i="102"/>
  <c r="AW24" i="102"/>
  <c r="W22" i="102"/>
  <c r="W27" i="102"/>
  <c r="AB23" i="102"/>
  <c r="AL23" i="102"/>
  <c r="AW23" i="102"/>
  <c r="T22" i="102"/>
  <c r="T27" i="102"/>
  <c r="AA24" i="102"/>
  <c r="S22" i="102"/>
  <c r="S27" i="102"/>
  <c r="AA23" i="102"/>
  <c r="P22" i="102"/>
  <c r="P27" i="102"/>
  <c r="Z24" i="102"/>
  <c r="O22" i="102"/>
  <c r="O27" i="102"/>
  <c r="Z23" i="102"/>
  <c r="L22" i="102"/>
  <c r="CE21" i="102"/>
  <c r="CD21" i="102"/>
  <c r="CC21" i="102"/>
  <c r="CB21" i="102"/>
  <c r="CA21" i="102"/>
  <c r="BZ21" i="102"/>
  <c r="AI21" i="102"/>
  <c r="AT21" i="102"/>
  <c r="V21" i="102"/>
  <c r="V27" i="102"/>
  <c r="AB22" i="102"/>
  <c r="AL22" i="102"/>
  <c r="AW22" i="102"/>
  <c r="U21" i="102"/>
  <c r="U27" i="102"/>
  <c r="AB21" i="102"/>
  <c r="AL21" i="102"/>
  <c r="AW21" i="102"/>
  <c r="R21" i="102"/>
  <c r="R27" i="102"/>
  <c r="AA22" i="102"/>
  <c r="Q21" i="102"/>
  <c r="Q27" i="102"/>
  <c r="AA21" i="102"/>
  <c r="N21" i="102"/>
  <c r="N27" i="102"/>
  <c r="Z22" i="102"/>
  <c r="M21" i="102"/>
  <c r="M27" i="102"/>
  <c r="Z21" i="102"/>
  <c r="L21" i="102"/>
  <c r="AQ20" i="102"/>
  <c r="AP20" i="102"/>
  <c r="AO20" i="102"/>
  <c r="AN20" i="102"/>
  <c r="CE15" i="102"/>
  <c r="CD15" i="102"/>
  <c r="CC15" i="102"/>
  <c r="CB15" i="102"/>
  <c r="CA15" i="102"/>
  <c r="BZ15" i="102"/>
  <c r="W15" i="102"/>
  <c r="V15" i="102"/>
  <c r="S15" i="102"/>
  <c r="R15" i="102"/>
  <c r="O15" i="102"/>
  <c r="N15" i="102"/>
  <c r="L15" i="102"/>
  <c r="H15" i="102"/>
  <c r="C15" i="102"/>
  <c r="CE14" i="102"/>
  <c r="CD14" i="102"/>
  <c r="CC14" i="102"/>
  <c r="CB14" i="102"/>
  <c r="CA14" i="102"/>
  <c r="BZ14" i="102"/>
  <c r="X14" i="102"/>
  <c r="U14" i="102"/>
  <c r="T14" i="102"/>
  <c r="Q14" i="102"/>
  <c r="P14" i="102"/>
  <c r="M14" i="102"/>
  <c r="L14" i="102"/>
  <c r="H14" i="102"/>
  <c r="C14" i="102"/>
  <c r="CE13" i="102"/>
  <c r="CD13" i="102"/>
  <c r="CC13" i="102"/>
  <c r="CB13" i="102"/>
  <c r="CA13" i="102"/>
  <c r="BZ13" i="102"/>
  <c r="AI13" i="102"/>
  <c r="AT13" i="102"/>
  <c r="X13" i="102"/>
  <c r="V13" i="102"/>
  <c r="T13" i="102"/>
  <c r="R13" i="102"/>
  <c r="P13" i="102"/>
  <c r="N13" i="102"/>
  <c r="L13" i="102"/>
  <c r="H13" i="102"/>
  <c r="C13" i="102"/>
  <c r="CE12" i="102"/>
  <c r="CD12" i="102"/>
  <c r="CC12" i="102"/>
  <c r="CB12" i="102"/>
  <c r="CA12" i="102"/>
  <c r="BZ12" i="102"/>
  <c r="CF12" i="102"/>
  <c r="AI12" i="102"/>
  <c r="AT12" i="102"/>
  <c r="W12" i="102"/>
  <c r="U12" i="102"/>
  <c r="S12" i="102"/>
  <c r="Q12" i="102"/>
  <c r="O12" i="102"/>
  <c r="M12" i="102"/>
  <c r="L12" i="102"/>
  <c r="H12" i="102"/>
  <c r="C12" i="102"/>
  <c r="CE11" i="102"/>
  <c r="CD11" i="102"/>
  <c r="CC11" i="102"/>
  <c r="CB11" i="102"/>
  <c r="CA11" i="102"/>
  <c r="BZ11" i="102"/>
  <c r="AI11" i="102"/>
  <c r="AT11" i="102"/>
  <c r="X11" i="102"/>
  <c r="X16" i="102"/>
  <c r="AB13" i="102"/>
  <c r="AL13" i="102"/>
  <c r="AW13" i="102"/>
  <c r="W11" i="102"/>
  <c r="W16" i="102"/>
  <c r="AB12" i="102"/>
  <c r="AL12" i="102"/>
  <c r="AW12" i="102"/>
  <c r="T11" i="102"/>
  <c r="T16" i="102"/>
  <c r="AA13" i="102"/>
  <c r="S11" i="102"/>
  <c r="S16" i="102"/>
  <c r="AA12" i="102"/>
  <c r="P11" i="102"/>
  <c r="P16" i="102"/>
  <c r="Z13" i="102"/>
  <c r="O11" i="102"/>
  <c r="O16" i="102"/>
  <c r="Z12" i="102"/>
  <c r="L11" i="102"/>
  <c r="CE10" i="102"/>
  <c r="CD10" i="102"/>
  <c r="CC10" i="102"/>
  <c r="CB10" i="102"/>
  <c r="CA10" i="102"/>
  <c r="BZ10" i="102"/>
  <c r="CF10" i="102" s="1"/>
  <c r="AI10" i="102"/>
  <c r="AT10" i="102"/>
  <c r="V10" i="102"/>
  <c r="V16" i="102"/>
  <c r="AB11" i="102"/>
  <c r="AL11" i="102"/>
  <c r="AW11" i="102"/>
  <c r="U10" i="102"/>
  <c r="U16" i="102"/>
  <c r="AB10" i="102"/>
  <c r="AL10" i="102"/>
  <c r="AW10" i="102"/>
  <c r="R10" i="102"/>
  <c r="R16" i="102"/>
  <c r="AA11" i="102"/>
  <c r="Q10" i="102"/>
  <c r="Q16" i="102"/>
  <c r="AA10" i="102"/>
  <c r="N10" i="102"/>
  <c r="N16" i="102"/>
  <c r="Z11" i="102"/>
  <c r="M10" i="102"/>
  <c r="M16" i="102"/>
  <c r="Z10" i="102"/>
  <c r="L10" i="102"/>
  <c r="AQ9" i="102"/>
  <c r="AP9" i="102"/>
  <c r="AO9" i="102"/>
  <c r="AN9" i="102"/>
  <c r="BK6" i="102"/>
  <c r="C6" i="102"/>
  <c r="CE48" i="101"/>
  <c r="CD48" i="101"/>
  <c r="CC48" i="101"/>
  <c r="CB48" i="101"/>
  <c r="CA48" i="101"/>
  <c r="BZ48" i="101"/>
  <c r="W48" i="101"/>
  <c r="V48" i="101"/>
  <c r="S48" i="101"/>
  <c r="R48" i="101"/>
  <c r="R49" i="101"/>
  <c r="O48" i="101"/>
  <c r="N48" i="101"/>
  <c r="L48" i="101"/>
  <c r="H48" i="101"/>
  <c r="C48" i="101"/>
  <c r="CE47" i="101"/>
  <c r="CD47" i="101"/>
  <c r="CC47" i="101"/>
  <c r="CB47" i="101"/>
  <c r="CA47" i="101"/>
  <c r="BZ47" i="101"/>
  <c r="CF47" i="101" s="1"/>
  <c r="X47" i="101"/>
  <c r="U47" i="101"/>
  <c r="T47" i="101"/>
  <c r="Q47" i="101"/>
  <c r="P47" i="101"/>
  <c r="M47" i="101"/>
  <c r="L47" i="101"/>
  <c r="H47" i="101"/>
  <c r="C47" i="101"/>
  <c r="CE46" i="101"/>
  <c r="CD46" i="101"/>
  <c r="CC46" i="101"/>
  <c r="CB46" i="101"/>
  <c r="CA46" i="101"/>
  <c r="BZ46" i="101"/>
  <c r="AI46" i="101"/>
  <c r="AT46" i="101"/>
  <c r="X46" i="101"/>
  <c r="V46" i="101"/>
  <c r="T46" i="101"/>
  <c r="R46" i="101"/>
  <c r="P46" i="101"/>
  <c r="N46" i="101"/>
  <c r="L46" i="101"/>
  <c r="H46" i="101"/>
  <c r="C46" i="101"/>
  <c r="CE45" i="101"/>
  <c r="CD45" i="101"/>
  <c r="CC45" i="101"/>
  <c r="CB45" i="101"/>
  <c r="CA45" i="101"/>
  <c r="BZ45" i="101"/>
  <c r="AI45" i="101"/>
  <c r="AT45" i="101"/>
  <c r="W45" i="101"/>
  <c r="U45" i="101"/>
  <c r="S45" i="101"/>
  <c r="Q45" i="101"/>
  <c r="O45" i="101"/>
  <c r="M45" i="101"/>
  <c r="L45" i="101"/>
  <c r="H45" i="101"/>
  <c r="C45" i="101"/>
  <c r="CE44" i="101"/>
  <c r="CD44" i="101"/>
  <c r="CC44" i="101"/>
  <c r="CB44" i="101"/>
  <c r="CA44" i="101"/>
  <c r="BZ44" i="101"/>
  <c r="AI44" i="101"/>
  <c r="AT44" i="101"/>
  <c r="X44" i="101"/>
  <c r="W44" i="101"/>
  <c r="T44" i="101"/>
  <c r="S44" i="101"/>
  <c r="P44" i="101"/>
  <c r="O44" i="101"/>
  <c r="L44" i="101"/>
  <c r="CE43" i="101"/>
  <c r="CD43" i="101"/>
  <c r="CC43" i="101"/>
  <c r="CB43" i="101"/>
  <c r="CA43" i="101"/>
  <c r="BZ43" i="101"/>
  <c r="AI43" i="101"/>
  <c r="AT43" i="101"/>
  <c r="V43" i="101"/>
  <c r="U43" i="101"/>
  <c r="AB43" i="101"/>
  <c r="AL43" i="101"/>
  <c r="AW43" i="101"/>
  <c r="R43" i="101"/>
  <c r="AA44" i="101"/>
  <c r="Q43" i="101"/>
  <c r="N43" i="101"/>
  <c r="M43" i="101"/>
  <c r="L43" i="101"/>
  <c r="AQ42" i="101"/>
  <c r="AP42" i="101"/>
  <c r="AO42" i="101"/>
  <c r="AN42" i="101"/>
  <c r="CE37" i="101"/>
  <c r="CD37" i="101"/>
  <c r="CC37" i="101"/>
  <c r="CB37" i="101"/>
  <c r="CA37" i="101"/>
  <c r="BZ37" i="101"/>
  <c r="W37" i="101"/>
  <c r="V37" i="101"/>
  <c r="S37" i="101"/>
  <c r="R37" i="101"/>
  <c r="O37" i="101"/>
  <c r="N37" i="101"/>
  <c r="L37" i="101"/>
  <c r="H37" i="101"/>
  <c r="C37" i="101"/>
  <c r="CE36" i="101"/>
  <c r="CD36" i="101"/>
  <c r="CC36" i="101"/>
  <c r="CB36" i="101"/>
  <c r="CA36" i="101"/>
  <c r="BZ36" i="101"/>
  <c r="X36" i="101"/>
  <c r="U36" i="101"/>
  <c r="T36" i="101"/>
  <c r="Q36" i="101"/>
  <c r="P36" i="101"/>
  <c r="M36" i="101"/>
  <c r="L36" i="101"/>
  <c r="H36" i="101"/>
  <c r="C36" i="101"/>
  <c r="CE35" i="101"/>
  <c r="CD35" i="101"/>
  <c r="CC35" i="101"/>
  <c r="CB35" i="101"/>
  <c r="CA35" i="101"/>
  <c r="BZ35" i="101"/>
  <c r="AI35" i="101"/>
  <c r="AT35" i="101"/>
  <c r="X35" i="101"/>
  <c r="V35" i="101"/>
  <c r="T35" i="101"/>
  <c r="R35" i="101"/>
  <c r="P35" i="101"/>
  <c r="N35" i="101"/>
  <c r="L35" i="101"/>
  <c r="H35" i="101"/>
  <c r="C35" i="101"/>
  <c r="CE34" i="101"/>
  <c r="CD34" i="101"/>
  <c r="CC34" i="101"/>
  <c r="CB34" i="101"/>
  <c r="CA34" i="101"/>
  <c r="BZ34" i="101"/>
  <c r="AI34" i="101"/>
  <c r="AT34" i="101"/>
  <c r="W34" i="101"/>
  <c r="U34" i="101"/>
  <c r="S34" i="101"/>
  <c r="Q34" i="101"/>
  <c r="O34" i="101"/>
  <c r="M34" i="101"/>
  <c r="L34" i="101"/>
  <c r="H34" i="101"/>
  <c r="C34" i="101"/>
  <c r="CE33" i="101"/>
  <c r="CD33" i="101"/>
  <c r="CC33" i="101"/>
  <c r="CB33" i="101"/>
  <c r="CA33" i="101"/>
  <c r="BZ33" i="101"/>
  <c r="AT33" i="101"/>
  <c r="AI33" i="101"/>
  <c r="X33" i="101"/>
  <c r="X38" i="101"/>
  <c r="AB35" i="101"/>
  <c r="AL35" i="101"/>
  <c r="AW35" i="101"/>
  <c r="W33" i="101"/>
  <c r="W38" i="101"/>
  <c r="AB34" i="101"/>
  <c r="AL34" i="101"/>
  <c r="AW34" i="101"/>
  <c r="T33" i="101"/>
  <c r="T38" i="101"/>
  <c r="AA35" i="101"/>
  <c r="S33" i="101"/>
  <c r="S38" i="101"/>
  <c r="AA34" i="101"/>
  <c r="P33" i="101"/>
  <c r="P38" i="101"/>
  <c r="Z35" i="101"/>
  <c r="O33" i="101"/>
  <c r="O38" i="101"/>
  <c r="Z34" i="101"/>
  <c r="L33" i="101"/>
  <c r="CE32" i="101"/>
  <c r="CD32" i="101"/>
  <c r="CC32" i="101"/>
  <c r="CB32" i="101"/>
  <c r="CA32" i="101"/>
  <c r="BZ32" i="101"/>
  <c r="AT32" i="101"/>
  <c r="AI32" i="101"/>
  <c r="V32" i="101"/>
  <c r="V38" i="101"/>
  <c r="AB33" i="101"/>
  <c r="AL33" i="101"/>
  <c r="AW33" i="101"/>
  <c r="U32" i="101"/>
  <c r="U38" i="101"/>
  <c r="AB32" i="101"/>
  <c r="AL32" i="101"/>
  <c r="AW32" i="101"/>
  <c r="R32" i="101"/>
  <c r="R38" i="101"/>
  <c r="AA33" i="101"/>
  <c r="Q32" i="101"/>
  <c r="Q38" i="101"/>
  <c r="AA32" i="101"/>
  <c r="N32" i="101"/>
  <c r="N38" i="101"/>
  <c r="Z33" i="101"/>
  <c r="M32" i="101"/>
  <c r="M38" i="101"/>
  <c r="Z32" i="101"/>
  <c r="L32" i="101"/>
  <c r="AQ31" i="101"/>
  <c r="AP31" i="101"/>
  <c r="AO31" i="101"/>
  <c r="AN31" i="101"/>
  <c r="CE26" i="101"/>
  <c r="CD26" i="101"/>
  <c r="CC26" i="101"/>
  <c r="CB26" i="101"/>
  <c r="CA26" i="101"/>
  <c r="BZ26" i="101"/>
  <c r="W26" i="101"/>
  <c r="V26" i="101"/>
  <c r="S26" i="101"/>
  <c r="R26" i="101"/>
  <c r="O26" i="101"/>
  <c r="N26" i="101"/>
  <c r="L26" i="101"/>
  <c r="H26" i="101"/>
  <c r="C26" i="101"/>
  <c r="CE25" i="101"/>
  <c r="CD25" i="101"/>
  <c r="CC25" i="101"/>
  <c r="CB25" i="101"/>
  <c r="CA25" i="101"/>
  <c r="BZ25" i="101"/>
  <c r="CF25" i="101" s="1"/>
  <c r="X25" i="101"/>
  <c r="U25" i="101"/>
  <c r="T25" i="101"/>
  <c r="Q25" i="101"/>
  <c r="P25" i="101"/>
  <c r="M25" i="101"/>
  <c r="L25" i="101"/>
  <c r="H25" i="101"/>
  <c r="C25" i="101"/>
  <c r="CE24" i="101"/>
  <c r="CD24" i="101"/>
  <c r="CC24" i="101"/>
  <c r="CB24" i="101"/>
  <c r="CA24" i="101"/>
  <c r="BZ24" i="101"/>
  <c r="AT24" i="101"/>
  <c r="AI24" i="101"/>
  <c r="X24" i="101"/>
  <c r="V24" i="101"/>
  <c r="T24" i="101"/>
  <c r="R24" i="101"/>
  <c r="P24" i="101"/>
  <c r="N24" i="101"/>
  <c r="L24" i="101"/>
  <c r="H24" i="101"/>
  <c r="C24" i="101"/>
  <c r="CE23" i="101"/>
  <c r="CD23" i="101"/>
  <c r="CC23" i="101"/>
  <c r="CB23" i="101"/>
  <c r="CA23" i="101"/>
  <c r="BZ23" i="101"/>
  <c r="CF23" i="101"/>
  <c r="AT23" i="101"/>
  <c r="AI23" i="101"/>
  <c r="W23" i="101"/>
  <c r="U23" i="101"/>
  <c r="S23" i="101"/>
  <c r="Q23" i="101"/>
  <c r="O23" i="101"/>
  <c r="M23" i="101"/>
  <c r="L23" i="101"/>
  <c r="H23" i="101"/>
  <c r="C23" i="101"/>
  <c r="CE22" i="101"/>
  <c r="CD22" i="101"/>
  <c r="CC22" i="101"/>
  <c r="CB22" i="101"/>
  <c r="CA22" i="101"/>
  <c r="BZ22" i="101"/>
  <c r="AI22" i="101"/>
  <c r="AT22" i="101"/>
  <c r="X22" i="101"/>
  <c r="X27" i="101"/>
  <c r="AB24" i="101"/>
  <c r="AL24" i="101"/>
  <c r="AW24" i="101"/>
  <c r="W22" i="101"/>
  <c r="W27" i="101"/>
  <c r="AB23" i="101"/>
  <c r="AL23" i="101"/>
  <c r="AW23" i="101"/>
  <c r="T22" i="101"/>
  <c r="T27" i="101"/>
  <c r="AA24" i="101"/>
  <c r="S22" i="101"/>
  <c r="S27" i="101"/>
  <c r="AA23" i="101"/>
  <c r="P22" i="101"/>
  <c r="P27" i="101"/>
  <c r="Z24" i="101"/>
  <c r="O22" i="101"/>
  <c r="O27" i="101"/>
  <c r="Z23" i="101"/>
  <c r="L22" i="101"/>
  <c r="CE21" i="101"/>
  <c r="CD21" i="101"/>
  <c r="CC21" i="101"/>
  <c r="CB21" i="101"/>
  <c r="CA21" i="101"/>
  <c r="BZ21" i="101"/>
  <c r="AI21" i="101"/>
  <c r="AT21" i="101"/>
  <c r="V21" i="101"/>
  <c r="V27" i="101"/>
  <c r="AB22" i="101"/>
  <c r="AL22" i="101"/>
  <c r="AW22" i="101"/>
  <c r="U21" i="101"/>
  <c r="U27" i="101"/>
  <c r="AB21" i="101"/>
  <c r="AL21" i="101"/>
  <c r="AW21" i="101"/>
  <c r="R21" i="101"/>
  <c r="R27" i="101"/>
  <c r="AA22" i="101"/>
  <c r="Q21" i="101"/>
  <c r="Q27" i="101"/>
  <c r="AA21" i="101"/>
  <c r="N21" i="101"/>
  <c r="N27" i="101"/>
  <c r="Z22" i="101"/>
  <c r="M21" i="101"/>
  <c r="M27" i="101"/>
  <c r="Z21" i="101"/>
  <c r="L21" i="101"/>
  <c r="AQ20" i="101"/>
  <c r="AP20" i="101"/>
  <c r="AO20" i="101"/>
  <c r="AN20" i="101"/>
  <c r="CE15" i="101"/>
  <c r="CD15" i="101"/>
  <c r="CC15" i="101"/>
  <c r="CB15" i="101"/>
  <c r="CA15" i="101"/>
  <c r="BZ15" i="101"/>
  <c r="W15" i="101"/>
  <c r="V15" i="101"/>
  <c r="S15" i="101"/>
  <c r="R15" i="101"/>
  <c r="O15" i="101"/>
  <c r="N15" i="101"/>
  <c r="L15" i="101"/>
  <c r="H15" i="101"/>
  <c r="C15" i="101"/>
  <c r="CE14" i="101"/>
  <c r="CD14" i="101"/>
  <c r="CC14" i="101"/>
  <c r="CB14" i="101"/>
  <c r="CA14" i="101"/>
  <c r="BZ14" i="101"/>
  <c r="X14" i="101"/>
  <c r="U14" i="101"/>
  <c r="T14" i="101"/>
  <c r="Q14" i="101"/>
  <c r="P14" i="101"/>
  <c r="M14" i="101"/>
  <c r="L14" i="101"/>
  <c r="H14" i="101"/>
  <c r="C14" i="101"/>
  <c r="CE13" i="101"/>
  <c r="CD13" i="101"/>
  <c r="CC13" i="101"/>
  <c r="CB13" i="101"/>
  <c r="CA13" i="101"/>
  <c r="BZ13" i="101"/>
  <c r="AI13" i="101"/>
  <c r="AT13" i="101"/>
  <c r="X13" i="101"/>
  <c r="V13" i="101"/>
  <c r="T13" i="101"/>
  <c r="R13" i="101"/>
  <c r="P13" i="101"/>
  <c r="N13" i="101"/>
  <c r="L13" i="101"/>
  <c r="H13" i="101"/>
  <c r="C13" i="101"/>
  <c r="CE12" i="101"/>
  <c r="CD12" i="101"/>
  <c r="CC12" i="101"/>
  <c r="CB12" i="101"/>
  <c r="CA12" i="101"/>
  <c r="BZ12" i="101"/>
  <c r="AT12" i="101"/>
  <c r="AI12" i="101"/>
  <c r="W12" i="101"/>
  <c r="U12" i="101"/>
  <c r="S12" i="101"/>
  <c r="Q12" i="101"/>
  <c r="O12" i="101"/>
  <c r="M12" i="101"/>
  <c r="L12" i="101"/>
  <c r="H12" i="101"/>
  <c r="C12" i="101"/>
  <c r="CE11" i="101"/>
  <c r="CD11" i="101"/>
  <c r="CC11" i="101"/>
  <c r="CB11" i="101"/>
  <c r="CA11" i="101"/>
  <c r="BZ11" i="101"/>
  <c r="CF11" i="101"/>
  <c r="AI11" i="101"/>
  <c r="AT11" i="101"/>
  <c r="X11" i="101"/>
  <c r="X16" i="101"/>
  <c r="AB13" i="101"/>
  <c r="AL13" i="101"/>
  <c r="AW13" i="101"/>
  <c r="W11" i="101"/>
  <c r="W16" i="101"/>
  <c r="AB12" i="101"/>
  <c r="AL12" i="101"/>
  <c r="AW12" i="101"/>
  <c r="T11" i="101"/>
  <c r="T16" i="101"/>
  <c r="AA13" i="101"/>
  <c r="S11" i="101"/>
  <c r="S16" i="101"/>
  <c r="AA12" i="101"/>
  <c r="P11" i="101"/>
  <c r="P16" i="101"/>
  <c r="Z13" i="101"/>
  <c r="O11" i="101"/>
  <c r="O16" i="101"/>
  <c r="Z12" i="101"/>
  <c r="L11" i="101"/>
  <c r="CE10" i="101"/>
  <c r="CD10" i="101"/>
  <c r="CC10" i="101"/>
  <c r="CB10" i="101"/>
  <c r="CA10" i="101"/>
  <c r="BZ10" i="101"/>
  <c r="AI10" i="101"/>
  <c r="AT10" i="101"/>
  <c r="V10" i="101"/>
  <c r="V16" i="101"/>
  <c r="AB11" i="101"/>
  <c r="AL11" i="101"/>
  <c r="AW11" i="101"/>
  <c r="U10" i="101"/>
  <c r="U16" i="101"/>
  <c r="AB10" i="101"/>
  <c r="AL10" i="101"/>
  <c r="AW10" i="101"/>
  <c r="R10" i="101"/>
  <c r="R16" i="101"/>
  <c r="AA11" i="101"/>
  <c r="Q10" i="101"/>
  <c r="Q16" i="101"/>
  <c r="AA10" i="101"/>
  <c r="N10" i="101"/>
  <c r="N16" i="101"/>
  <c r="Z11" i="101"/>
  <c r="M10" i="101"/>
  <c r="M16" i="101"/>
  <c r="Z10" i="101"/>
  <c r="L10" i="101"/>
  <c r="AQ9" i="101"/>
  <c r="AP9" i="101"/>
  <c r="AO9" i="101"/>
  <c r="AN9" i="101"/>
  <c r="BK6" i="101"/>
  <c r="C6" i="101"/>
  <c r="CE48" i="100"/>
  <c r="CD48" i="100"/>
  <c r="CC48" i="100"/>
  <c r="CB48" i="100"/>
  <c r="CA48" i="100"/>
  <c r="BZ48" i="100"/>
  <c r="W48" i="100"/>
  <c r="V48" i="100"/>
  <c r="S48" i="100"/>
  <c r="R48" i="100"/>
  <c r="O48" i="100"/>
  <c r="N48" i="100"/>
  <c r="L48" i="100"/>
  <c r="H48" i="100"/>
  <c r="C48" i="100"/>
  <c r="CE47" i="100"/>
  <c r="CD47" i="100"/>
  <c r="CC47" i="100"/>
  <c r="CB47" i="100"/>
  <c r="CA47" i="100"/>
  <c r="BZ47" i="100"/>
  <c r="CF47" i="100"/>
  <c r="X47" i="100"/>
  <c r="U47" i="100"/>
  <c r="T47" i="100"/>
  <c r="Q47" i="100"/>
  <c r="P47" i="100"/>
  <c r="M47" i="100"/>
  <c r="L47" i="100"/>
  <c r="H47" i="100"/>
  <c r="C47" i="100"/>
  <c r="CE46" i="100"/>
  <c r="CD46" i="100"/>
  <c r="CC46" i="100"/>
  <c r="CB46" i="100"/>
  <c r="CA46" i="100"/>
  <c r="BZ46" i="100"/>
  <c r="AI46" i="100"/>
  <c r="AT46" i="100"/>
  <c r="X46" i="100"/>
  <c r="V46" i="100"/>
  <c r="T46" i="100"/>
  <c r="R46" i="100"/>
  <c r="P46" i="100"/>
  <c r="N46" i="100"/>
  <c r="L46" i="100"/>
  <c r="H46" i="100"/>
  <c r="C46" i="100"/>
  <c r="CE45" i="100"/>
  <c r="CD45" i="100"/>
  <c r="CC45" i="100"/>
  <c r="CB45" i="100"/>
  <c r="CA45" i="100"/>
  <c r="BZ45" i="100"/>
  <c r="AI45" i="100"/>
  <c r="AT45" i="100"/>
  <c r="W45" i="100"/>
  <c r="U45" i="100"/>
  <c r="S45" i="100"/>
  <c r="Q45" i="100"/>
  <c r="O45" i="100"/>
  <c r="M45" i="100"/>
  <c r="L45" i="100"/>
  <c r="H45" i="100"/>
  <c r="C45" i="100"/>
  <c r="CE44" i="100"/>
  <c r="CD44" i="100"/>
  <c r="CC44" i="100"/>
  <c r="CB44" i="100"/>
  <c r="CA44" i="100"/>
  <c r="BZ44" i="100"/>
  <c r="AI44" i="100"/>
  <c r="AT44" i="100"/>
  <c r="X44" i="100"/>
  <c r="W44" i="100"/>
  <c r="T44" i="100"/>
  <c r="S44" i="100"/>
  <c r="P44" i="100"/>
  <c r="O44" i="100"/>
  <c r="L44" i="100"/>
  <c r="CE43" i="100"/>
  <c r="CD43" i="100"/>
  <c r="CC43" i="100"/>
  <c r="CB43" i="100"/>
  <c r="CA43" i="100"/>
  <c r="BZ43" i="100"/>
  <c r="AI43" i="100"/>
  <c r="AT43" i="100"/>
  <c r="V43" i="100"/>
  <c r="V49" i="100" s="1"/>
  <c r="AB44" i="100" s="1"/>
  <c r="AL44" i="100" s="1"/>
  <c r="AW44" i="100" s="1"/>
  <c r="U43" i="100"/>
  <c r="U49" i="100" s="1"/>
  <c r="AB43" i="100" s="1"/>
  <c r="AL43" i="100" s="1"/>
  <c r="AW43" i="100" s="1"/>
  <c r="R43" i="100"/>
  <c r="Q43" i="100"/>
  <c r="Q49" i="100" s="1"/>
  <c r="AA43" i="100" s="1"/>
  <c r="N43" i="100"/>
  <c r="N49" i="100" s="1"/>
  <c r="Z44" i="100" s="1"/>
  <c r="AJ44" i="100" s="1"/>
  <c r="M43" i="100"/>
  <c r="M49" i="100" s="1"/>
  <c r="Z43" i="100" s="1"/>
  <c r="L43" i="100"/>
  <c r="AQ42" i="100"/>
  <c r="AP42" i="100"/>
  <c r="AO42" i="100"/>
  <c r="AN42" i="100"/>
  <c r="CE37" i="100"/>
  <c r="CD37" i="100"/>
  <c r="CC37" i="100"/>
  <c r="CB37" i="100"/>
  <c r="CA37" i="100"/>
  <c r="BZ37" i="100"/>
  <c r="W37" i="100"/>
  <c r="V37" i="100"/>
  <c r="S37" i="100"/>
  <c r="R37" i="100"/>
  <c r="O37" i="100"/>
  <c r="N37" i="100"/>
  <c r="L37" i="100"/>
  <c r="H37" i="100"/>
  <c r="C37" i="100"/>
  <c r="CE36" i="100"/>
  <c r="CD36" i="100"/>
  <c r="CC36" i="100"/>
  <c r="CB36" i="100"/>
  <c r="CA36" i="100"/>
  <c r="BZ36" i="100"/>
  <c r="X36" i="100"/>
  <c r="U36" i="100"/>
  <c r="T36" i="100"/>
  <c r="Q36" i="100"/>
  <c r="P36" i="100"/>
  <c r="M36" i="100"/>
  <c r="L36" i="100"/>
  <c r="H36" i="100"/>
  <c r="C36" i="100"/>
  <c r="CE35" i="100"/>
  <c r="CD35" i="100"/>
  <c r="CC35" i="100"/>
  <c r="CB35" i="100"/>
  <c r="CA35" i="100"/>
  <c r="BZ35" i="100"/>
  <c r="AI35" i="100"/>
  <c r="AT35" i="100"/>
  <c r="X35" i="100"/>
  <c r="V35" i="100"/>
  <c r="T35" i="100"/>
  <c r="R35" i="100"/>
  <c r="P35" i="100"/>
  <c r="N35" i="100"/>
  <c r="L35" i="100"/>
  <c r="H35" i="100"/>
  <c r="C35" i="100"/>
  <c r="CE34" i="100"/>
  <c r="CD34" i="100"/>
  <c r="CC34" i="100"/>
  <c r="CB34" i="100"/>
  <c r="CA34" i="100"/>
  <c r="BZ34" i="100"/>
  <c r="AI34" i="100"/>
  <c r="AT34" i="100"/>
  <c r="W34" i="100"/>
  <c r="U34" i="100"/>
  <c r="S34" i="100"/>
  <c r="Q34" i="100"/>
  <c r="O34" i="100"/>
  <c r="M34" i="100"/>
  <c r="L34" i="100"/>
  <c r="H34" i="100"/>
  <c r="C34" i="100"/>
  <c r="CE33" i="100"/>
  <c r="CD33" i="100"/>
  <c r="CC33" i="100"/>
  <c r="CB33" i="100"/>
  <c r="CA33" i="100"/>
  <c r="BZ33" i="100"/>
  <c r="AI33" i="100"/>
  <c r="AT33" i="100"/>
  <c r="X33" i="100"/>
  <c r="X38" i="100"/>
  <c r="AB35" i="100"/>
  <c r="AL35" i="100"/>
  <c r="AW35" i="100"/>
  <c r="W33" i="100"/>
  <c r="W38" i="100"/>
  <c r="AB34" i="100"/>
  <c r="AL34" i="100"/>
  <c r="AW34" i="100"/>
  <c r="T33" i="100"/>
  <c r="T38" i="100"/>
  <c r="AA35" i="100"/>
  <c r="S33" i="100"/>
  <c r="S38" i="100"/>
  <c r="AA34" i="100"/>
  <c r="P33" i="100"/>
  <c r="P38" i="100"/>
  <c r="Z35" i="100"/>
  <c r="O33" i="100"/>
  <c r="O38" i="100"/>
  <c r="Z34" i="100"/>
  <c r="L33" i="100"/>
  <c r="CE32" i="100"/>
  <c r="CD32" i="100"/>
  <c r="CC32" i="100"/>
  <c r="CB32" i="100"/>
  <c r="CA32" i="100"/>
  <c r="BZ32" i="100"/>
  <c r="AI32" i="100"/>
  <c r="AT32" i="100"/>
  <c r="V32" i="100"/>
  <c r="V38" i="100"/>
  <c r="AB33" i="100"/>
  <c r="AL33" i="100"/>
  <c r="AW33" i="100"/>
  <c r="U32" i="100"/>
  <c r="U38" i="100"/>
  <c r="AB32" i="100"/>
  <c r="AL32" i="100"/>
  <c r="AW32" i="100"/>
  <c r="R32" i="100"/>
  <c r="R38" i="100"/>
  <c r="AA33" i="100"/>
  <c r="Q32" i="100"/>
  <c r="Q38" i="100"/>
  <c r="AA32" i="100"/>
  <c r="N32" i="100"/>
  <c r="N38" i="100"/>
  <c r="Z33" i="100"/>
  <c r="M32" i="100"/>
  <c r="M38" i="100"/>
  <c r="Z32" i="100"/>
  <c r="L32" i="100"/>
  <c r="AQ31" i="100"/>
  <c r="AP31" i="100"/>
  <c r="AO31" i="100"/>
  <c r="AN31" i="100"/>
  <c r="CE26" i="100"/>
  <c r="CD26" i="100"/>
  <c r="CC26" i="100"/>
  <c r="CB26" i="100"/>
  <c r="CA26" i="100"/>
  <c r="BZ26" i="100"/>
  <c r="CF26" i="100" s="1"/>
  <c r="W26" i="100"/>
  <c r="V26" i="100"/>
  <c r="S26" i="100"/>
  <c r="R26" i="100"/>
  <c r="O26" i="100"/>
  <c r="N26" i="100"/>
  <c r="L26" i="100"/>
  <c r="H26" i="100"/>
  <c r="C26" i="100"/>
  <c r="CE25" i="100"/>
  <c r="CD25" i="100"/>
  <c r="CC25" i="100"/>
  <c r="CB25" i="100"/>
  <c r="CA25" i="100"/>
  <c r="BZ25" i="100"/>
  <c r="X25" i="100"/>
  <c r="U25" i="100"/>
  <c r="T25" i="100"/>
  <c r="Q25" i="100"/>
  <c r="P25" i="100"/>
  <c r="M25" i="100"/>
  <c r="L25" i="100"/>
  <c r="H25" i="100"/>
  <c r="C25" i="100"/>
  <c r="CE24" i="100"/>
  <c r="CD24" i="100"/>
  <c r="CC24" i="100"/>
  <c r="CB24" i="100"/>
  <c r="CA24" i="100"/>
  <c r="BZ24" i="100"/>
  <c r="AI24" i="100"/>
  <c r="AT24" i="100"/>
  <c r="X24" i="100"/>
  <c r="V24" i="100"/>
  <c r="T24" i="100"/>
  <c r="R24" i="100"/>
  <c r="P24" i="100"/>
  <c r="N24" i="100"/>
  <c r="L24" i="100"/>
  <c r="H24" i="100"/>
  <c r="C24" i="100"/>
  <c r="CE23" i="100"/>
  <c r="CD23" i="100"/>
  <c r="CC23" i="100"/>
  <c r="CB23" i="100"/>
  <c r="CA23" i="100"/>
  <c r="BZ23" i="100"/>
  <c r="AI23" i="100"/>
  <c r="AT23" i="100"/>
  <c r="W23" i="100"/>
  <c r="U23" i="100"/>
  <c r="S23" i="100"/>
  <c r="Q23" i="100"/>
  <c r="O23" i="100"/>
  <c r="M23" i="100"/>
  <c r="L23" i="100"/>
  <c r="H23" i="100"/>
  <c r="C23" i="100"/>
  <c r="CE22" i="100"/>
  <c r="CD22" i="100"/>
  <c r="CC22" i="100"/>
  <c r="CB22" i="100"/>
  <c r="CA22" i="100"/>
  <c r="BZ22" i="100"/>
  <c r="CF22" i="100" s="1"/>
  <c r="AI22" i="100"/>
  <c r="AT22" i="100"/>
  <c r="X22" i="100"/>
  <c r="X27" i="100"/>
  <c r="AB24" i="100"/>
  <c r="AL24" i="100"/>
  <c r="AW24" i="100"/>
  <c r="W22" i="100"/>
  <c r="W27" i="100"/>
  <c r="AB23" i="100"/>
  <c r="AL23" i="100"/>
  <c r="AW23" i="100"/>
  <c r="T22" i="100"/>
  <c r="T27" i="100"/>
  <c r="AA24" i="100"/>
  <c r="S22" i="100"/>
  <c r="S27" i="100"/>
  <c r="AA23" i="100"/>
  <c r="P22" i="100"/>
  <c r="P27" i="100"/>
  <c r="Z24" i="100"/>
  <c r="O22" i="100"/>
  <c r="O27" i="100"/>
  <c r="Z23" i="100"/>
  <c r="L22" i="100"/>
  <c r="CE21" i="100"/>
  <c r="CD21" i="100"/>
  <c r="CC21" i="100"/>
  <c r="CB21" i="100"/>
  <c r="CA21" i="100"/>
  <c r="BZ21" i="100"/>
  <c r="CF21" i="100" s="1"/>
  <c r="AI21" i="100"/>
  <c r="AT21" i="100"/>
  <c r="V21" i="100"/>
  <c r="V27" i="100"/>
  <c r="AB22" i="100"/>
  <c r="AL22" i="100"/>
  <c r="AW22" i="100"/>
  <c r="U21" i="100"/>
  <c r="U27" i="100"/>
  <c r="AB21" i="100"/>
  <c r="AL21" i="100"/>
  <c r="AW21" i="100"/>
  <c r="R21" i="100"/>
  <c r="R27" i="100"/>
  <c r="AA22" i="100"/>
  <c r="Q21" i="100"/>
  <c r="Q27" i="100"/>
  <c r="AA21" i="100"/>
  <c r="N21" i="100"/>
  <c r="N27" i="100"/>
  <c r="Z22" i="100"/>
  <c r="M21" i="100"/>
  <c r="M27" i="100"/>
  <c r="Z21" i="100"/>
  <c r="L21" i="100"/>
  <c r="AQ20" i="100"/>
  <c r="AP20" i="100"/>
  <c r="AO20" i="100"/>
  <c r="AN20" i="100"/>
  <c r="CE15" i="100"/>
  <c r="CD15" i="100"/>
  <c r="CC15" i="100"/>
  <c r="CB15" i="100"/>
  <c r="CA15" i="100"/>
  <c r="BZ15" i="100"/>
  <c r="W15" i="100"/>
  <c r="V15" i="100"/>
  <c r="S15" i="100"/>
  <c r="R15" i="100"/>
  <c r="O15" i="100"/>
  <c r="N15" i="100"/>
  <c r="L15" i="100"/>
  <c r="H15" i="100"/>
  <c r="C15" i="100"/>
  <c r="CE14" i="100"/>
  <c r="CD14" i="100"/>
  <c r="CC14" i="100"/>
  <c r="CB14" i="100"/>
  <c r="CA14" i="100"/>
  <c r="BZ14" i="100"/>
  <c r="X14" i="100"/>
  <c r="U14" i="100"/>
  <c r="T14" i="100"/>
  <c r="Q14" i="100"/>
  <c r="P14" i="100"/>
  <c r="M14" i="100"/>
  <c r="L14" i="100"/>
  <c r="H14" i="100"/>
  <c r="C14" i="100"/>
  <c r="CE13" i="100"/>
  <c r="CD13" i="100"/>
  <c r="CC13" i="100"/>
  <c r="CB13" i="100"/>
  <c r="CA13" i="100"/>
  <c r="BZ13" i="100"/>
  <c r="CF13" i="100" s="1"/>
  <c r="AI13" i="100"/>
  <c r="AT13" i="100"/>
  <c r="X13" i="100"/>
  <c r="V13" i="100"/>
  <c r="T13" i="100"/>
  <c r="R13" i="100"/>
  <c r="P13" i="100"/>
  <c r="N13" i="100"/>
  <c r="L13" i="100"/>
  <c r="H13" i="100"/>
  <c r="C13" i="100"/>
  <c r="CE12" i="100"/>
  <c r="CD12" i="100"/>
  <c r="CC12" i="100"/>
  <c r="CB12" i="100"/>
  <c r="CA12" i="100"/>
  <c r="BZ12" i="100"/>
  <c r="CF12" i="100"/>
  <c r="AI12" i="100"/>
  <c r="AT12" i="100"/>
  <c r="W12" i="100"/>
  <c r="U12" i="100"/>
  <c r="S12" i="100"/>
  <c r="Q12" i="100"/>
  <c r="O12" i="100"/>
  <c r="M12" i="100"/>
  <c r="L12" i="100"/>
  <c r="H12" i="100"/>
  <c r="C12" i="100"/>
  <c r="CE11" i="100"/>
  <c r="CD11" i="100"/>
  <c r="CC11" i="100"/>
  <c r="CB11" i="100"/>
  <c r="CA11" i="100"/>
  <c r="BZ11" i="100"/>
  <c r="AT11" i="100"/>
  <c r="AI11" i="100"/>
  <c r="X11" i="100"/>
  <c r="X16" i="100"/>
  <c r="AB13" i="100"/>
  <c r="AL13" i="100"/>
  <c r="AW13" i="100"/>
  <c r="W11" i="100"/>
  <c r="W16" i="100"/>
  <c r="AB12" i="100"/>
  <c r="AL12" i="100"/>
  <c r="AW12" i="100"/>
  <c r="T11" i="100"/>
  <c r="T16" i="100"/>
  <c r="AA13" i="100"/>
  <c r="S11" i="100"/>
  <c r="S16" i="100"/>
  <c r="AA12" i="100"/>
  <c r="P11" i="100"/>
  <c r="P16" i="100"/>
  <c r="Z13" i="100"/>
  <c r="O11" i="100"/>
  <c r="O16" i="100"/>
  <c r="Z12" i="100"/>
  <c r="L11" i="100"/>
  <c r="CE10" i="100"/>
  <c r="CD10" i="100"/>
  <c r="CC10" i="100"/>
  <c r="CB10" i="100"/>
  <c r="CA10" i="100"/>
  <c r="BZ10" i="100"/>
  <c r="AT10" i="100"/>
  <c r="AI10" i="100"/>
  <c r="V10" i="100"/>
  <c r="V16" i="100"/>
  <c r="AB11" i="100"/>
  <c r="AL11" i="100"/>
  <c r="AW11" i="100"/>
  <c r="U10" i="100"/>
  <c r="U16" i="100"/>
  <c r="AB10" i="100"/>
  <c r="AL10" i="100"/>
  <c r="AW10" i="100"/>
  <c r="R10" i="100"/>
  <c r="R16" i="100"/>
  <c r="AA11" i="100"/>
  <c r="Q10" i="100"/>
  <c r="Q16" i="100"/>
  <c r="AA10" i="100"/>
  <c r="N10" i="100"/>
  <c r="N16" i="100"/>
  <c r="Z11" i="100"/>
  <c r="M10" i="100"/>
  <c r="M16" i="100"/>
  <c r="Z10" i="100"/>
  <c r="L10" i="100"/>
  <c r="AQ9" i="100"/>
  <c r="AP9" i="100"/>
  <c r="AO9" i="100"/>
  <c r="AN9" i="100"/>
  <c r="BK6" i="100"/>
  <c r="C6" i="100"/>
  <c r="CE48" i="99"/>
  <c r="CD48" i="99"/>
  <c r="CC48" i="99"/>
  <c r="CB48" i="99"/>
  <c r="CA48" i="99"/>
  <c r="BZ48" i="99"/>
  <c r="CF48" i="99"/>
  <c r="W48" i="99"/>
  <c r="V48" i="99"/>
  <c r="S48" i="99"/>
  <c r="R48" i="99"/>
  <c r="O48" i="99"/>
  <c r="N48" i="99"/>
  <c r="L48" i="99"/>
  <c r="H48" i="99"/>
  <c r="C48" i="99"/>
  <c r="CE47" i="99"/>
  <c r="CD47" i="99"/>
  <c r="CC47" i="99"/>
  <c r="CB47" i="99"/>
  <c r="CA47" i="99"/>
  <c r="BZ47" i="99"/>
  <c r="X47" i="99"/>
  <c r="U47" i="99"/>
  <c r="T47" i="99"/>
  <c r="Q47" i="99"/>
  <c r="P47" i="99"/>
  <c r="M47" i="99"/>
  <c r="L47" i="99"/>
  <c r="H47" i="99"/>
  <c r="C47" i="99"/>
  <c r="CE46" i="99"/>
  <c r="CD46" i="99"/>
  <c r="CC46" i="99"/>
  <c r="CB46" i="99"/>
  <c r="CA46" i="99"/>
  <c r="BZ46" i="99"/>
  <c r="AI46" i="99"/>
  <c r="AT46" i="99"/>
  <c r="X46" i="99"/>
  <c r="V46" i="99"/>
  <c r="T46" i="99"/>
  <c r="R46" i="99"/>
  <c r="P46" i="99"/>
  <c r="N46" i="99"/>
  <c r="L46" i="99"/>
  <c r="H46" i="99"/>
  <c r="C46" i="99"/>
  <c r="CE45" i="99"/>
  <c r="CD45" i="99"/>
  <c r="CC45" i="99"/>
  <c r="CB45" i="99"/>
  <c r="CA45" i="99"/>
  <c r="BZ45" i="99"/>
  <c r="AI45" i="99"/>
  <c r="AT45" i="99"/>
  <c r="W45" i="99"/>
  <c r="U45" i="99"/>
  <c r="S45" i="99"/>
  <c r="Q45" i="99"/>
  <c r="O45" i="99"/>
  <c r="M45" i="99"/>
  <c r="L45" i="99"/>
  <c r="H45" i="99"/>
  <c r="C45" i="99"/>
  <c r="CE44" i="99"/>
  <c r="CD44" i="99"/>
  <c r="CC44" i="99"/>
  <c r="CB44" i="99"/>
  <c r="CA44" i="99"/>
  <c r="BZ44" i="99"/>
  <c r="AI44" i="99"/>
  <c r="AT44" i="99"/>
  <c r="X44" i="99"/>
  <c r="W44" i="99"/>
  <c r="T44" i="99"/>
  <c r="S44" i="99"/>
  <c r="P44" i="99"/>
  <c r="O44" i="99"/>
  <c r="L44" i="99"/>
  <c r="CE43" i="99"/>
  <c r="CD43" i="99"/>
  <c r="CC43" i="99"/>
  <c r="CB43" i="99"/>
  <c r="CA43" i="99"/>
  <c r="BZ43" i="99"/>
  <c r="AI43" i="99"/>
  <c r="AT43" i="99"/>
  <c r="V43" i="99"/>
  <c r="U43" i="99"/>
  <c r="R43" i="99"/>
  <c r="Q43" i="99"/>
  <c r="N43" i="99"/>
  <c r="M43" i="99"/>
  <c r="L43" i="99"/>
  <c r="AQ42" i="99"/>
  <c r="AP42" i="99"/>
  <c r="AO42" i="99"/>
  <c r="AN42" i="99"/>
  <c r="CE37" i="99"/>
  <c r="CD37" i="99"/>
  <c r="CC37" i="99"/>
  <c r="CB37" i="99"/>
  <c r="CA37" i="99"/>
  <c r="BZ37" i="99"/>
  <c r="CF37" i="99" s="1"/>
  <c r="W37" i="99"/>
  <c r="V37" i="99"/>
  <c r="S37" i="99"/>
  <c r="R37" i="99"/>
  <c r="O37" i="99"/>
  <c r="N37" i="99"/>
  <c r="L37" i="99"/>
  <c r="H37" i="99"/>
  <c r="C37" i="99"/>
  <c r="CE36" i="99"/>
  <c r="CD36" i="99"/>
  <c r="CC36" i="99"/>
  <c r="CB36" i="99"/>
  <c r="CA36" i="99"/>
  <c r="BZ36" i="99"/>
  <c r="X36" i="99"/>
  <c r="U36" i="99"/>
  <c r="T36" i="99"/>
  <c r="Q36" i="99"/>
  <c r="P36" i="99"/>
  <c r="M36" i="99"/>
  <c r="L36" i="99"/>
  <c r="H36" i="99"/>
  <c r="C36" i="99"/>
  <c r="CE35" i="99"/>
  <c r="CD35" i="99"/>
  <c r="CC35" i="99"/>
  <c r="CB35" i="99"/>
  <c r="CA35" i="99"/>
  <c r="BZ35" i="99"/>
  <c r="AI35" i="99"/>
  <c r="AT35" i="99"/>
  <c r="X35" i="99"/>
  <c r="V35" i="99"/>
  <c r="T35" i="99"/>
  <c r="R35" i="99"/>
  <c r="P35" i="99"/>
  <c r="N35" i="99"/>
  <c r="L35" i="99"/>
  <c r="H35" i="99"/>
  <c r="C35" i="99"/>
  <c r="CE34" i="99"/>
  <c r="CD34" i="99"/>
  <c r="CC34" i="99"/>
  <c r="CB34" i="99"/>
  <c r="CA34" i="99"/>
  <c r="BZ34" i="99"/>
  <c r="AI34" i="99"/>
  <c r="AT34" i="99"/>
  <c r="W34" i="99"/>
  <c r="U34" i="99"/>
  <c r="S34" i="99"/>
  <c r="Q34" i="99"/>
  <c r="O34" i="99"/>
  <c r="M34" i="99"/>
  <c r="L34" i="99"/>
  <c r="H34" i="99"/>
  <c r="C34" i="99"/>
  <c r="CE33" i="99"/>
  <c r="CD33" i="99"/>
  <c r="CC33" i="99"/>
  <c r="CB33" i="99"/>
  <c r="CA33" i="99"/>
  <c r="BZ33" i="99"/>
  <c r="AT33" i="99"/>
  <c r="AI33" i="99"/>
  <c r="X33" i="99"/>
  <c r="X38" i="99"/>
  <c r="AB35" i="99"/>
  <c r="AL35" i="99"/>
  <c r="AW35" i="99"/>
  <c r="W33" i="99"/>
  <c r="W38" i="99"/>
  <c r="AB34" i="99"/>
  <c r="AL34" i="99"/>
  <c r="AW34" i="99"/>
  <c r="T33" i="99"/>
  <c r="T38" i="99"/>
  <c r="AA35" i="99"/>
  <c r="S33" i="99"/>
  <c r="S38" i="99"/>
  <c r="AA34" i="99"/>
  <c r="P33" i="99"/>
  <c r="P38" i="99"/>
  <c r="Z35" i="99"/>
  <c r="O33" i="99"/>
  <c r="O38" i="99"/>
  <c r="Z34" i="99"/>
  <c r="L33" i="99"/>
  <c r="CE32" i="99"/>
  <c r="CD32" i="99"/>
  <c r="CC32" i="99"/>
  <c r="CB32" i="99"/>
  <c r="CA32" i="99"/>
  <c r="BZ32" i="99"/>
  <c r="AT32" i="99"/>
  <c r="AI32" i="99"/>
  <c r="V32" i="99"/>
  <c r="V38" i="99"/>
  <c r="AB33" i="99"/>
  <c r="AL33" i="99"/>
  <c r="AW33" i="99"/>
  <c r="U32" i="99"/>
  <c r="U38" i="99"/>
  <c r="AB32" i="99"/>
  <c r="AL32" i="99"/>
  <c r="AW32" i="99"/>
  <c r="R32" i="99"/>
  <c r="R38" i="99"/>
  <c r="AA33" i="99"/>
  <c r="Q32" i="99"/>
  <c r="Q38" i="99"/>
  <c r="AA32" i="99"/>
  <c r="N32" i="99"/>
  <c r="N38" i="99"/>
  <c r="Z33" i="99"/>
  <c r="M32" i="99"/>
  <c r="M38" i="99"/>
  <c r="Z32" i="99"/>
  <c r="L32" i="99"/>
  <c r="AQ31" i="99"/>
  <c r="AP31" i="99"/>
  <c r="AO31" i="99"/>
  <c r="AN31" i="99"/>
  <c r="CE26" i="99"/>
  <c r="CD26" i="99"/>
  <c r="CC26" i="99"/>
  <c r="CB26" i="99"/>
  <c r="CA26" i="99"/>
  <c r="BZ26" i="99"/>
  <c r="W26" i="99"/>
  <c r="V26" i="99"/>
  <c r="S26" i="99"/>
  <c r="R26" i="99"/>
  <c r="O26" i="99"/>
  <c r="N26" i="99"/>
  <c r="L26" i="99"/>
  <c r="H26" i="99"/>
  <c r="C26" i="99"/>
  <c r="CE25" i="99"/>
  <c r="CD25" i="99"/>
  <c r="CC25" i="99"/>
  <c r="CB25" i="99"/>
  <c r="CA25" i="99"/>
  <c r="BZ25" i="99"/>
  <c r="X25" i="99"/>
  <c r="U25" i="99"/>
  <c r="T25" i="99"/>
  <c r="Q25" i="99"/>
  <c r="P25" i="99"/>
  <c r="M25" i="99"/>
  <c r="L25" i="99"/>
  <c r="H25" i="99"/>
  <c r="C25" i="99"/>
  <c r="CE24" i="99"/>
  <c r="CD24" i="99"/>
  <c r="CC24" i="99"/>
  <c r="CB24" i="99"/>
  <c r="CA24" i="99"/>
  <c r="BZ24" i="99"/>
  <c r="AI24" i="99"/>
  <c r="AT24" i="99"/>
  <c r="X24" i="99"/>
  <c r="V24" i="99"/>
  <c r="T24" i="99"/>
  <c r="R24" i="99"/>
  <c r="P24" i="99"/>
  <c r="N24" i="99"/>
  <c r="L24" i="99"/>
  <c r="H24" i="99"/>
  <c r="C24" i="99"/>
  <c r="CE23" i="99"/>
  <c r="CD23" i="99"/>
  <c r="CC23" i="99"/>
  <c r="CB23" i="99"/>
  <c r="CA23" i="99"/>
  <c r="BZ23" i="99"/>
  <c r="AT23" i="99"/>
  <c r="AI23" i="99"/>
  <c r="W23" i="99"/>
  <c r="U23" i="99"/>
  <c r="S23" i="99"/>
  <c r="Q23" i="99"/>
  <c r="O23" i="99"/>
  <c r="M23" i="99"/>
  <c r="L23" i="99"/>
  <c r="H23" i="99"/>
  <c r="C23" i="99"/>
  <c r="CE22" i="99"/>
  <c r="CD22" i="99"/>
  <c r="CC22" i="99"/>
  <c r="CB22" i="99"/>
  <c r="CA22" i="99"/>
  <c r="BZ22" i="99"/>
  <c r="CF22" i="99"/>
  <c r="AI22" i="99"/>
  <c r="AT22" i="99"/>
  <c r="X22" i="99"/>
  <c r="X27" i="99"/>
  <c r="AB24" i="99"/>
  <c r="AL24" i="99"/>
  <c r="AW24" i="99"/>
  <c r="W22" i="99"/>
  <c r="W27" i="99"/>
  <c r="AB23" i="99"/>
  <c r="AL23" i="99"/>
  <c r="AW23" i="99"/>
  <c r="T22" i="99"/>
  <c r="T27" i="99"/>
  <c r="AA24" i="99"/>
  <c r="S22" i="99"/>
  <c r="S27" i="99"/>
  <c r="AA23" i="99"/>
  <c r="P22" i="99"/>
  <c r="P27" i="99"/>
  <c r="Z24" i="99"/>
  <c r="O22" i="99"/>
  <c r="O27" i="99"/>
  <c r="Z23" i="99"/>
  <c r="L22" i="99"/>
  <c r="CE21" i="99"/>
  <c r="CD21" i="99"/>
  <c r="CC21" i="99"/>
  <c r="CB21" i="99"/>
  <c r="CA21" i="99"/>
  <c r="BZ21" i="99"/>
  <c r="AT21" i="99"/>
  <c r="AI21" i="99"/>
  <c r="V21" i="99"/>
  <c r="V27" i="99"/>
  <c r="AB22" i="99"/>
  <c r="AL22" i="99"/>
  <c r="AW22" i="99"/>
  <c r="U21" i="99"/>
  <c r="U27" i="99"/>
  <c r="AB21" i="99"/>
  <c r="AL21" i="99"/>
  <c r="AW21" i="99"/>
  <c r="R21" i="99"/>
  <c r="R27" i="99"/>
  <c r="AA22" i="99"/>
  <c r="Q21" i="99"/>
  <c r="Q27" i="99"/>
  <c r="AA21" i="99"/>
  <c r="N21" i="99"/>
  <c r="N27" i="99"/>
  <c r="Z22" i="99"/>
  <c r="M21" i="99"/>
  <c r="M27" i="99"/>
  <c r="Z21" i="99"/>
  <c r="L21" i="99"/>
  <c r="AQ20" i="99"/>
  <c r="AP20" i="99"/>
  <c r="AO20" i="99"/>
  <c r="AN20" i="99"/>
  <c r="CE15" i="99"/>
  <c r="CD15" i="99"/>
  <c r="CC15" i="99"/>
  <c r="CB15" i="99"/>
  <c r="CA15" i="99"/>
  <c r="BZ15" i="99"/>
  <c r="W15" i="99"/>
  <c r="V15" i="99"/>
  <c r="S15" i="99"/>
  <c r="R15" i="99"/>
  <c r="O15" i="99"/>
  <c r="N15" i="99"/>
  <c r="L15" i="99"/>
  <c r="H15" i="99"/>
  <c r="C15" i="99"/>
  <c r="CE14" i="99"/>
  <c r="CD14" i="99"/>
  <c r="CC14" i="99"/>
  <c r="CB14" i="99"/>
  <c r="CA14" i="99"/>
  <c r="BZ14" i="99"/>
  <c r="X14" i="99"/>
  <c r="U14" i="99"/>
  <c r="T14" i="99"/>
  <c r="Q14" i="99"/>
  <c r="P14" i="99"/>
  <c r="M14" i="99"/>
  <c r="L14" i="99"/>
  <c r="H14" i="99"/>
  <c r="C14" i="99"/>
  <c r="CE13" i="99"/>
  <c r="CD13" i="99"/>
  <c r="CC13" i="99"/>
  <c r="CB13" i="99"/>
  <c r="CA13" i="99"/>
  <c r="BZ13" i="99"/>
  <c r="AI13" i="99"/>
  <c r="AT13" i="99"/>
  <c r="X13" i="99"/>
  <c r="V13" i="99"/>
  <c r="T13" i="99"/>
  <c r="R13" i="99"/>
  <c r="P13" i="99"/>
  <c r="N13" i="99"/>
  <c r="L13" i="99"/>
  <c r="H13" i="99"/>
  <c r="C13" i="99"/>
  <c r="CE12" i="99"/>
  <c r="CD12" i="99"/>
  <c r="CC12" i="99"/>
  <c r="CB12" i="99"/>
  <c r="CA12" i="99"/>
  <c r="BZ12" i="99"/>
  <c r="CF12" i="99"/>
  <c r="AT12" i="99"/>
  <c r="AI12" i="99"/>
  <c r="W12" i="99"/>
  <c r="U12" i="99"/>
  <c r="S12" i="99"/>
  <c r="Q12" i="99"/>
  <c r="O12" i="99"/>
  <c r="M12" i="99"/>
  <c r="L12" i="99"/>
  <c r="H12" i="99"/>
  <c r="C12" i="99"/>
  <c r="CE11" i="99"/>
  <c r="CD11" i="99"/>
  <c r="CC11" i="99"/>
  <c r="CB11" i="99"/>
  <c r="CA11" i="99"/>
  <c r="BZ11" i="99"/>
  <c r="AI11" i="99"/>
  <c r="AT11" i="99"/>
  <c r="X11" i="99"/>
  <c r="X16" i="99"/>
  <c r="AB13" i="99"/>
  <c r="AL13" i="99"/>
  <c r="AW13" i="99"/>
  <c r="W11" i="99"/>
  <c r="W16" i="99"/>
  <c r="AB12" i="99"/>
  <c r="AL12" i="99"/>
  <c r="AW12" i="99"/>
  <c r="T11" i="99"/>
  <c r="T16" i="99"/>
  <c r="AA13" i="99"/>
  <c r="S11" i="99"/>
  <c r="S16" i="99"/>
  <c r="AA12" i="99"/>
  <c r="P11" i="99"/>
  <c r="P16" i="99"/>
  <c r="Z13" i="99"/>
  <c r="O11" i="99"/>
  <c r="O16" i="99"/>
  <c r="Z12" i="99"/>
  <c r="L11" i="99"/>
  <c r="CE10" i="99"/>
  <c r="CD10" i="99"/>
  <c r="CC10" i="99"/>
  <c r="CB10" i="99"/>
  <c r="CA10" i="99"/>
  <c r="BZ10" i="99"/>
  <c r="AI10" i="99"/>
  <c r="AT10" i="99"/>
  <c r="V10" i="99"/>
  <c r="V16" i="99"/>
  <c r="AB11" i="99"/>
  <c r="AL11" i="99"/>
  <c r="AW11" i="99"/>
  <c r="U10" i="99"/>
  <c r="U16" i="99"/>
  <c r="AB10" i="99"/>
  <c r="AL10" i="99"/>
  <c r="AW10" i="99"/>
  <c r="R10" i="99"/>
  <c r="R16" i="99"/>
  <c r="AA11" i="99"/>
  <c r="Q10" i="99"/>
  <c r="Q16" i="99"/>
  <c r="AA10" i="99"/>
  <c r="N10" i="99"/>
  <c r="N16" i="99"/>
  <c r="Z11" i="99"/>
  <c r="M10" i="99"/>
  <c r="M16" i="99"/>
  <c r="Z10" i="99"/>
  <c r="L10" i="99"/>
  <c r="AQ9" i="99"/>
  <c r="AP9" i="99"/>
  <c r="AO9" i="99"/>
  <c r="AN9" i="99"/>
  <c r="BK6" i="99"/>
  <c r="C6" i="99"/>
  <c r="CE48" i="98"/>
  <c r="CD48" i="98"/>
  <c r="CC48" i="98"/>
  <c r="CB48" i="98"/>
  <c r="CA48" i="98"/>
  <c r="BZ48" i="98"/>
  <c r="CF48" i="98"/>
  <c r="W48" i="98"/>
  <c r="V48" i="98"/>
  <c r="S48" i="98"/>
  <c r="R48" i="98"/>
  <c r="O48" i="98"/>
  <c r="N48" i="98"/>
  <c r="L48" i="98"/>
  <c r="H48" i="98"/>
  <c r="C48" i="98"/>
  <c r="CE47" i="98"/>
  <c r="CD47" i="98"/>
  <c r="CC47" i="98"/>
  <c r="CB47" i="98"/>
  <c r="CA47" i="98"/>
  <c r="BZ47" i="98"/>
  <c r="X47" i="98"/>
  <c r="U47" i="98"/>
  <c r="T47" i="98"/>
  <c r="Q47" i="98"/>
  <c r="P47" i="98"/>
  <c r="M47" i="98"/>
  <c r="L47" i="98"/>
  <c r="H47" i="98"/>
  <c r="C47" i="98"/>
  <c r="CE46" i="98"/>
  <c r="CD46" i="98"/>
  <c r="CC46" i="98"/>
  <c r="CB46" i="98"/>
  <c r="CA46" i="98"/>
  <c r="BZ46" i="98"/>
  <c r="AI46" i="98"/>
  <c r="AT46" i="98"/>
  <c r="X46" i="98"/>
  <c r="V46" i="98"/>
  <c r="T46" i="98"/>
  <c r="T49" i="98"/>
  <c r="R46" i="98"/>
  <c r="R49" i="98"/>
  <c r="P46" i="98"/>
  <c r="N46" i="98"/>
  <c r="L46" i="98"/>
  <c r="H46" i="98"/>
  <c r="C46" i="98"/>
  <c r="CE45" i="98"/>
  <c r="CD45" i="98"/>
  <c r="CC45" i="98"/>
  <c r="CB45" i="98"/>
  <c r="CA45" i="98"/>
  <c r="BZ45" i="98"/>
  <c r="CF45" i="98"/>
  <c r="AI45" i="98"/>
  <c r="AT45" i="98"/>
  <c r="W45" i="98"/>
  <c r="W49" i="98"/>
  <c r="U45" i="98"/>
  <c r="S45" i="98"/>
  <c r="Q45" i="98"/>
  <c r="O45" i="98"/>
  <c r="M45" i="98"/>
  <c r="L45" i="98"/>
  <c r="H45" i="98"/>
  <c r="C45" i="98"/>
  <c r="CE44" i="98"/>
  <c r="CD44" i="98"/>
  <c r="CC44" i="98"/>
  <c r="CB44" i="98"/>
  <c r="CA44" i="98"/>
  <c r="BZ44" i="98"/>
  <c r="CF44" i="98"/>
  <c r="AI44" i="98"/>
  <c r="AT44" i="98"/>
  <c r="X44" i="98"/>
  <c r="W44" i="98"/>
  <c r="AB45" i="98"/>
  <c r="AL45" i="98"/>
  <c r="AW45" i="98"/>
  <c r="T44" i="98"/>
  <c r="AA46" i="98"/>
  <c r="S44" i="98"/>
  <c r="P44" i="98"/>
  <c r="O44" i="98"/>
  <c r="L44" i="98"/>
  <c r="CE43" i="98"/>
  <c r="CD43" i="98"/>
  <c r="CC43" i="98"/>
  <c r="CB43" i="98"/>
  <c r="CA43" i="98"/>
  <c r="BZ43" i="98"/>
  <c r="AT43" i="98"/>
  <c r="AI43" i="98"/>
  <c r="V43" i="98"/>
  <c r="U43" i="98"/>
  <c r="AB43" i="98"/>
  <c r="AL43" i="98"/>
  <c r="AW43" i="98"/>
  <c r="R43" i="98"/>
  <c r="AA44" i="98"/>
  <c r="Q43" i="98"/>
  <c r="N43" i="98"/>
  <c r="M43" i="98"/>
  <c r="L43" i="98"/>
  <c r="AQ42" i="98"/>
  <c r="AP42" i="98"/>
  <c r="AO42" i="98"/>
  <c r="AN42" i="98"/>
  <c r="CE37" i="98"/>
  <c r="CD37" i="98"/>
  <c r="CC37" i="98"/>
  <c r="CB37" i="98"/>
  <c r="CA37" i="98"/>
  <c r="BZ37" i="98"/>
  <c r="W37" i="98"/>
  <c r="V37" i="98"/>
  <c r="S37" i="98"/>
  <c r="R37" i="98"/>
  <c r="O37" i="98"/>
  <c r="N37" i="98"/>
  <c r="L37" i="98"/>
  <c r="H37" i="98"/>
  <c r="C37" i="98"/>
  <c r="CE36" i="98"/>
  <c r="CD36" i="98"/>
  <c r="CC36" i="98"/>
  <c r="CB36" i="98"/>
  <c r="CA36" i="98"/>
  <c r="BZ36" i="98"/>
  <c r="CF36" i="98" s="1"/>
  <c r="X36" i="98"/>
  <c r="U36" i="98"/>
  <c r="T36" i="98"/>
  <c r="Q36" i="98"/>
  <c r="P36" i="98"/>
  <c r="M36" i="98"/>
  <c r="L36" i="98"/>
  <c r="H36" i="98"/>
  <c r="C36" i="98"/>
  <c r="CE35" i="98"/>
  <c r="CD35" i="98"/>
  <c r="CC35" i="98"/>
  <c r="CB35" i="98"/>
  <c r="CA35" i="98"/>
  <c r="BZ35" i="98"/>
  <c r="AT35" i="98"/>
  <c r="AI35" i="98"/>
  <c r="X35" i="98"/>
  <c r="V35" i="98"/>
  <c r="T35" i="98"/>
  <c r="R35" i="98"/>
  <c r="P35" i="98"/>
  <c r="N35" i="98"/>
  <c r="L35" i="98"/>
  <c r="H35" i="98"/>
  <c r="C35" i="98"/>
  <c r="CE34" i="98"/>
  <c r="CD34" i="98"/>
  <c r="CC34" i="98"/>
  <c r="CB34" i="98"/>
  <c r="CA34" i="98"/>
  <c r="BZ34" i="98"/>
  <c r="CF34" i="98"/>
  <c r="AI34" i="98"/>
  <c r="AT34" i="98"/>
  <c r="W34" i="98"/>
  <c r="U34" i="98"/>
  <c r="S34" i="98"/>
  <c r="Q34" i="98"/>
  <c r="O34" i="98"/>
  <c r="M34" i="98"/>
  <c r="L34" i="98"/>
  <c r="H34" i="98"/>
  <c r="C34" i="98"/>
  <c r="CE33" i="98"/>
  <c r="CD33" i="98"/>
  <c r="CC33" i="98"/>
  <c r="CB33" i="98"/>
  <c r="CA33" i="98"/>
  <c r="BZ33" i="98"/>
  <c r="CF33" i="98" s="1"/>
  <c r="AT33" i="98"/>
  <c r="AI33" i="98"/>
  <c r="X33" i="98"/>
  <c r="X38" i="98"/>
  <c r="AB35" i="98"/>
  <c r="AL35" i="98"/>
  <c r="AW35" i="98"/>
  <c r="W33" i="98"/>
  <c r="W38" i="98"/>
  <c r="AB34" i="98"/>
  <c r="AL34" i="98"/>
  <c r="AW34" i="98"/>
  <c r="T33" i="98"/>
  <c r="T38" i="98"/>
  <c r="AA35" i="98"/>
  <c r="S33" i="98"/>
  <c r="S38" i="98"/>
  <c r="AA34" i="98"/>
  <c r="P33" i="98"/>
  <c r="P38" i="98"/>
  <c r="Z35" i="98"/>
  <c r="O33" i="98"/>
  <c r="O38" i="98"/>
  <c r="Z34" i="98"/>
  <c r="L33" i="98"/>
  <c r="CE32" i="98"/>
  <c r="CD32" i="98"/>
  <c r="CC32" i="98"/>
  <c r="CB32" i="98"/>
  <c r="CA32" i="98"/>
  <c r="BZ32" i="98"/>
  <c r="AT32" i="98"/>
  <c r="AI32" i="98"/>
  <c r="V32" i="98"/>
  <c r="V38" i="98"/>
  <c r="AB33" i="98"/>
  <c r="AL33" i="98"/>
  <c r="AW33" i="98"/>
  <c r="U32" i="98"/>
  <c r="U38" i="98"/>
  <c r="AB32" i="98"/>
  <c r="AL32" i="98"/>
  <c r="AW32" i="98"/>
  <c r="R32" i="98"/>
  <c r="R38" i="98"/>
  <c r="AA33" i="98"/>
  <c r="Q32" i="98"/>
  <c r="Q38" i="98"/>
  <c r="AA32" i="98"/>
  <c r="N32" i="98"/>
  <c r="N38" i="98"/>
  <c r="Z33" i="98"/>
  <c r="M32" i="98"/>
  <c r="M38" i="98"/>
  <c r="Z32" i="98"/>
  <c r="L32" i="98"/>
  <c r="AQ31" i="98"/>
  <c r="AP31" i="98"/>
  <c r="AO31" i="98"/>
  <c r="AN31" i="98"/>
  <c r="CE26" i="98"/>
  <c r="CD26" i="98"/>
  <c r="CC26" i="98"/>
  <c r="CB26" i="98"/>
  <c r="CA26" i="98"/>
  <c r="BZ26" i="98"/>
  <c r="W26" i="98"/>
  <c r="V26" i="98"/>
  <c r="S26" i="98"/>
  <c r="R26" i="98"/>
  <c r="O26" i="98"/>
  <c r="N26" i="98"/>
  <c r="L26" i="98"/>
  <c r="H26" i="98"/>
  <c r="C26" i="98"/>
  <c r="CE25" i="98"/>
  <c r="CD25" i="98"/>
  <c r="CC25" i="98"/>
  <c r="CB25" i="98"/>
  <c r="CA25" i="98"/>
  <c r="BZ25" i="98"/>
  <c r="CF25" i="98" s="1"/>
  <c r="X25" i="98"/>
  <c r="U25" i="98"/>
  <c r="T25" i="98"/>
  <c r="Q25" i="98"/>
  <c r="P25" i="98"/>
  <c r="M25" i="98"/>
  <c r="L25" i="98"/>
  <c r="H25" i="98"/>
  <c r="C25" i="98"/>
  <c r="CE24" i="98"/>
  <c r="CD24" i="98"/>
  <c r="CC24" i="98"/>
  <c r="CB24" i="98"/>
  <c r="CA24" i="98"/>
  <c r="BZ24" i="98"/>
  <c r="AT24" i="98"/>
  <c r="AI24" i="98"/>
  <c r="X24" i="98"/>
  <c r="V24" i="98"/>
  <c r="T24" i="98"/>
  <c r="R24" i="98"/>
  <c r="P24" i="98"/>
  <c r="N24" i="98"/>
  <c r="L24" i="98"/>
  <c r="H24" i="98"/>
  <c r="C24" i="98"/>
  <c r="CE23" i="98"/>
  <c r="CD23" i="98"/>
  <c r="CC23" i="98"/>
  <c r="CB23" i="98"/>
  <c r="CA23" i="98"/>
  <c r="BZ23" i="98"/>
  <c r="CF23" i="98" s="1"/>
  <c r="AT23" i="98"/>
  <c r="AI23" i="98"/>
  <c r="W23" i="98"/>
  <c r="U23" i="98"/>
  <c r="S23" i="98"/>
  <c r="Q23" i="98"/>
  <c r="O23" i="98"/>
  <c r="M23" i="98"/>
  <c r="L23" i="98"/>
  <c r="H23" i="98"/>
  <c r="C23" i="98"/>
  <c r="CE22" i="98"/>
  <c r="CD22" i="98"/>
  <c r="CC22" i="98"/>
  <c r="CB22" i="98"/>
  <c r="CA22" i="98"/>
  <c r="BZ22" i="98"/>
  <c r="AI22" i="98"/>
  <c r="AT22" i="98"/>
  <c r="X22" i="98"/>
  <c r="X27" i="98"/>
  <c r="AB24" i="98"/>
  <c r="AL24" i="98"/>
  <c r="AW24" i="98"/>
  <c r="W22" i="98"/>
  <c r="W27" i="98"/>
  <c r="AB23" i="98"/>
  <c r="AL23" i="98"/>
  <c r="AW23" i="98"/>
  <c r="T22" i="98"/>
  <c r="T27" i="98"/>
  <c r="AA24" i="98"/>
  <c r="S22" i="98"/>
  <c r="S27" i="98"/>
  <c r="AA23" i="98"/>
  <c r="P22" i="98"/>
  <c r="P27" i="98"/>
  <c r="Z24" i="98"/>
  <c r="O22" i="98"/>
  <c r="O27" i="98"/>
  <c r="Z23" i="98"/>
  <c r="L22" i="98"/>
  <c r="CE21" i="98"/>
  <c r="CD21" i="98"/>
  <c r="CC21" i="98"/>
  <c r="CB21" i="98"/>
  <c r="CA21" i="98"/>
  <c r="BZ21" i="98"/>
  <c r="AT21" i="98"/>
  <c r="AI21" i="98"/>
  <c r="V21" i="98"/>
  <c r="V27" i="98"/>
  <c r="AB22" i="98"/>
  <c r="AL22" i="98"/>
  <c r="AW22" i="98"/>
  <c r="U21" i="98"/>
  <c r="U27" i="98"/>
  <c r="AB21" i="98"/>
  <c r="AL21" i="98"/>
  <c r="AW21" i="98"/>
  <c r="R21" i="98"/>
  <c r="R27" i="98"/>
  <c r="AA22" i="98"/>
  <c r="Q21" i="98"/>
  <c r="Q27" i="98"/>
  <c r="AA21" i="98"/>
  <c r="N21" i="98"/>
  <c r="N27" i="98"/>
  <c r="Z22" i="98"/>
  <c r="M21" i="98"/>
  <c r="M27" i="98"/>
  <c r="Z21" i="98"/>
  <c r="L21" i="98"/>
  <c r="AQ20" i="98"/>
  <c r="AP20" i="98"/>
  <c r="AO20" i="98"/>
  <c r="AN20" i="98"/>
  <c r="CE15" i="98"/>
  <c r="CD15" i="98"/>
  <c r="CC15" i="98"/>
  <c r="CB15" i="98"/>
  <c r="CA15" i="98"/>
  <c r="BZ15" i="98"/>
  <c r="W15" i="98"/>
  <c r="V15" i="98"/>
  <c r="S15" i="98"/>
  <c r="R15" i="98"/>
  <c r="O15" i="98"/>
  <c r="N15" i="98"/>
  <c r="L15" i="98"/>
  <c r="H15" i="98"/>
  <c r="C15" i="98"/>
  <c r="CE14" i="98"/>
  <c r="CD14" i="98"/>
  <c r="CC14" i="98"/>
  <c r="CB14" i="98"/>
  <c r="CA14" i="98"/>
  <c r="BZ14" i="98"/>
  <c r="X14" i="98"/>
  <c r="U14" i="98"/>
  <c r="T14" i="98"/>
  <c r="Q14" i="98"/>
  <c r="P14" i="98"/>
  <c r="M14" i="98"/>
  <c r="L14" i="98"/>
  <c r="H14" i="98"/>
  <c r="C14" i="98"/>
  <c r="CE13" i="98"/>
  <c r="CD13" i="98"/>
  <c r="CC13" i="98"/>
  <c r="CB13" i="98"/>
  <c r="CA13" i="98"/>
  <c r="BZ13" i="98"/>
  <c r="AI13" i="98"/>
  <c r="AT13" i="98"/>
  <c r="X13" i="98"/>
  <c r="V13" i="98"/>
  <c r="T13" i="98"/>
  <c r="R13" i="98"/>
  <c r="P13" i="98"/>
  <c r="N13" i="98"/>
  <c r="L13" i="98"/>
  <c r="H13" i="98"/>
  <c r="C13" i="98"/>
  <c r="CE12" i="98"/>
  <c r="CD12" i="98"/>
  <c r="CC12" i="98"/>
  <c r="CB12" i="98"/>
  <c r="CA12" i="98"/>
  <c r="BZ12" i="98"/>
  <c r="CF12" i="98"/>
  <c r="AI12" i="98"/>
  <c r="AT12" i="98"/>
  <c r="W12" i="98"/>
  <c r="U12" i="98"/>
  <c r="S12" i="98"/>
  <c r="Q12" i="98"/>
  <c r="O12" i="98"/>
  <c r="M12" i="98"/>
  <c r="L12" i="98"/>
  <c r="H12" i="98"/>
  <c r="C12" i="98"/>
  <c r="CE11" i="98"/>
  <c r="CD11" i="98"/>
  <c r="CC11" i="98"/>
  <c r="CB11" i="98"/>
  <c r="CA11" i="98"/>
  <c r="BZ11" i="98"/>
  <c r="AI11" i="98"/>
  <c r="AT11" i="98"/>
  <c r="X11" i="98"/>
  <c r="X16" i="98"/>
  <c r="AB13" i="98"/>
  <c r="AL13" i="98"/>
  <c r="AW13" i="98"/>
  <c r="W11" i="98"/>
  <c r="W16" i="98"/>
  <c r="AB12" i="98"/>
  <c r="AL12" i="98"/>
  <c r="AW12" i="98"/>
  <c r="T11" i="98"/>
  <c r="T16" i="98"/>
  <c r="AA13" i="98"/>
  <c r="S11" i="98"/>
  <c r="S16" i="98"/>
  <c r="AA12" i="98"/>
  <c r="P11" i="98"/>
  <c r="P16" i="98"/>
  <c r="Z13" i="98"/>
  <c r="O11" i="98"/>
  <c r="O16" i="98"/>
  <c r="Z12" i="98"/>
  <c r="L11" i="98"/>
  <c r="CE10" i="98"/>
  <c r="CD10" i="98"/>
  <c r="CC10" i="98"/>
  <c r="CB10" i="98"/>
  <c r="CA10" i="98"/>
  <c r="BZ10" i="98"/>
  <c r="CF10" i="98"/>
  <c r="AI10" i="98"/>
  <c r="AT10" i="98"/>
  <c r="V10" i="98"/>
  <c r="V16" i="98"/>
  <c r="AB11" i="98"/>
  <c r="AL11" i="98"/>
  <c r="AW11" i="98"/>
  <c r="U10" i="98"/>
  <c r="U16" i="98"/>
  <c r="AB10" i="98"/>
  <c r="AL10" i="98"/>
  <c r="AW10" i="98"/>
  <c r="R10" i="98"/>
  <c r="R16" i="98"/>
  <c r="AA11" i="98"/>
  <c r="Q10" i="98"/>
  <c r="Q16" i="98"/>
  <c r="AA10" i="98"/>
  <c r="N10" i="98"/>
  <c r="N16" i="98"/>
  <c r="Z11" i="98"/>
  <c r="M10" i="98"/>
  <c r="M16" i="98"/>
  <c r="Z10" i="98"/>
  <c r="L10" i="98"/>
  <c r="AQ9" i="98"/>
  <c r="AP9" i="98"/>
  <c r="AO9" i="98"/>
  <c r="AN9" i="98"/>
  <c r="BK6" i="98"/>
  <c r="C6" i="98"/>
  <c r="CE48" i="96"/>
  <c r="CD48" i="96"/>
  <c r="CC48" i="96"/>
  <c r="CB48" i="96"/>
  <c r="CA48" i="96"/>
  <c r="BZ48" i="96"/>
  <c r="W48" i="96"/>
  <c r="V48" i="96"/>
  <c r="S48" i="96"/>
  <c r="R48" i="96"/>
  <c r="O48" i="96"/>
  <c r="N48" i="96"/>
  <c r="L48" i="96"/>
  <c r="H48" i="96"/>
  <c r="C48" i="96"/>
  <c r="CE47" i="96"/>
  <c r="CD47" i="96"/>
  <c r="CC47" i="96"/>
  <c r="CB47" i="96"/>
  <c r="CA47" i="96"/>
  <c r="BZ47" i="96"/>
  <c r="CF47" i="96" s="1"/>
  <c r="X47" i="96"/>
  <c r="U47" i="96"/>
  <c r="T47" i="96"/>
  <c r="Q47" i="96"/>
  <c r="P47" i="96"/>
  <c r="M47" i="96"/>
  <c r="L47" i="96"/>
  <c r="H47" i="96"/>
  <c r="C47" i="96"/>
  <c r="CE46" i="96"/>
  <c r="CD46" i="96"/>
  <c r="CC46" i="96"/>
  <c r="CB46" i="96"/>
  <c r="CA46" i="96"/>
  <c r="BZ46" i="96"/>
  <c r="AI46" i="96"/>
  <c r="AT46" i="96"/>
  <c r="X46" i="96"/>
  <c r="V46" i="96"/>
  <c r="T46" i="96"/>
  <c r="T49" i="96"/>
  <c r="R46" i="96"/>
  <c r="P46" i="96"/>
  <c r="N46" i="96"/>
  <c r="L46" i="96"/>
  <c r="H46" i="96"/>
  <c r="C46" i="96"/>
  <c r="CE45" i="96"/>
  <c r="CD45" i="96"/>
  <c r="CC45" i="96"/>
  <c r="CB45" i="96"/>
  <c r="CA45" i="96"/>
  <c r="BZ45" i="96"/>
  <c r="AI45" i="96"/>
  <c r="AT45" i="96"/>
  <c r="W45" i="96"/>
  <c r="W49" i="96"/>
  <c r="U45" i="96"/>
  <c r="S45" i="96"/>
  <c r="Q45" i="96"/>
  <c r="O45" i="96"/>
  <c r="M45" i="96"/>
  <c r="L45" i="96"/>
  <c r="H45" i="96"/>
  <c r="C45" i="96"/>
  <c r="CE44" i="96"/>
  <c r="CD44" i="96"/>
  <c r="CC44" i="96"/>
  <c r="CB44" i="96"/>
  <c r="CA44" i="96"/>
  <c r="BZ44" i="96"/>
  <c r="CF44" i="96" s="1"/>
  <c r="AI44" i="96"/>
  <c r="AT44" i="96"/>
  <c r="X44" i="96"/>
  <c r="W44" i="96"/>
  <c r="AB45" i="96"/>
  <c r="AL45" i="96"/>
  <c r="AW45" i="96"/>
  <c r="T44" i="96"/>
  <c r="AA46" i="96"/>
  <c r="S44" i="96"/>
  <c r="P44" i="96"/>
  <c r="O44" i="96"/>
  <c r="L44" i="96"/>
  <c r="CE43" i="96"/>
  <c r="CD43" i="96"/>
  <c r="CC43" i="96"/>
  <c r="CB43" i="96"/>
  <c r="CA43" i="96"/>
  <c r="BZ43" i="96"/>
  <c r="AI43" i="96"/>
  <c r="AT43" i="96"/>
  <c r="V43" i="96"/>
  <c r="U43" i="96"/>
  <c r="R43" i="96"/>
  <c r="Q43" i="96"/>
  <c r="N43" i="96"/>
  <c r="M43" i="96"/>
  <c r="L43" i="96"/>
  <c r="AQ42" i="96"/>
  <c r="AP42" i="96"/>
  <c r="AO42" i="96"/>
  <c r="AN42" i="96"/>
  <c r="CE37" i="96"/>
  <c r="CD37" i="96"/>
  <c r="CC37" i="96"/>
  <c r="CB37" i="96"/>
  <c r="CA37" i="96"/>
  <c r="BZ37" i="96"/>
  <c r="CF37" i="96"/>
  <c r="W37" i="96"/>
  <c r="V37" i="96"/>
  <c r="S37" i="96"/>
  <c r="R37" i="96"/>
  <c r="O37" i="96"/>
  <c r="N37" i="96"/>
  <c r="L37" i="96"/>
  <c r="H37" i="96"/>
  <c r="C37" i="96"/>
  <c r="CE36" i="96"/>
  <c r="CD36" i="96"/>
  <c r="CC36" i="96"/>
  <c r="CB36" i="96"/>
  <c r="CA36" i="96"/>
  <c r="BZ36" i="96"/>
  <c r="X36" i="96"/>
  <c r="U36" i="96"/>
  <c r="T36" i="96"/>
  <c r="Q36" i="96"/>
  <c r="P36" i="96"/>
  <c r="M36" i="96"/>
  <c r="L36" i="96"/>
  <c r="H36" i="96"/>
  <c r="C36" i="96"/>
  <c r="CE35" i="96"/>
  <c r="CD35" i="96"/>
  <c r="CC35" i="96"/>
  <c r="CB35" i="96"/>
  <c r="CA35" i="96"/>
  <c r="BZ35" i="96"/>
  <c r="AI35" i="96"/>
  <c r="AT35" i="96"/>
  <c r="X35" i="96"/>
  <c r="V35" i="96"/>
  <c r="T35" i="96"/>
  <c r="R35" i="96"/>
  <c r="P35" i="96"/>
  <c r="N35" i="96"/>
  <c r="L35" i="96"/>
  <c r="H35" i="96"/>
  <c r="C35" i="96"/>
  <c r="CE34" i="96"/>
  <c r="CD34" i="96"/>
  <c r="CC34" i="96"/>
  <c r="CB34" i="96"/>
  <c r="CA34" i="96"/>
  <c r="BZ34" i="96"/>
  <c r="AI34" i="96"/>
  <c r="AT34" i="96"/>
  <c r="W34" i="96"/>
  <c r="U34" i="96"/>
  <c r="S34" i="96"/>
  <c r="Q34" i="96"/>
  <c r="O34" i="96"/>
  <c r="M34" i="96"/>
  <c r="L34" i="96"/>
  <c r="H34" i="96"/>
  <c r="C34" i="96"/>
  <c r="CE33" i="96"/>
  <c r="CD33" i="96"/>
  <c r="CC33" i="96"/>
  <c r="CB33" i="96"/>
  <c r="CA33" i="96"/>
  <c r="BZ33" i="96"/>
  <c r="AI33" i="96"/>
  <c r="AT33" i="96"/>
  <c r="X33" i="96"/>
  <c r="X38" i="96"/>
  <c r="AB35" i="96"/>
  <c r="AL35" i="96"/>
  <c r="AW35" i="96"/>
  <c r="W33" i="96"/>
  <c r="W38" i="96"/>
  <c r="AB34" i="96"/>
  <c r="AL34" i="96"/>
  <c r="AW34" i="96"/>
  <c r="T33" i="96"/>
  <c r="T38" i="96"/>
  <c r="AA35" i="96"/>
  <c r="S33" i="96"/>
  <c r="S38" i="96"/>
  <c r="AA34" i="96"/>
  <c r="P33" i="96"/>
  <c r="P38" i="96"/>
  <c r="Z35" i="96"/>
  <c r="O33" i="96"/>
  <c r="O38" i="96"/>
  <c r="Z34" i="96"/>
  <c r="L33" i="96"/>
  <c r="CE32" i="96"/>
  <c r="CD32" i="96"/>
  <c r="CC32" i="96"/>
  <c r="CB32" i="96"/>
  <c r="CA32" i="96"/>
  <c r="BZ32" i="96"/>
  <c r="CF32" i="96"/>
  <c r="AT32" i="96"/>
  <c r="AI32" i="96"/>
  <c r="V32" i="96"/>
  <c r="V38" i="96"/>
  <c r="AB33" i="96"/>
  <c r="AL33" i="96"/>
  <c r="AW33" i="96"/>
  <c r="U32" i="96"/>
  <c r="U38" i="96"/>
  <c r="AB32" i="96"/>
  <c r="AL32" i="96"/>
  <c r="AW32" i="96"/>
  <c r="R32" i="96"/>
  <c r="R38" i="96"/>
  <c r="AA33" i="96"/>
  <c r="Q32" i="96"/>
  <c r="Q38" i="96"/>
  <c r="AA32" i="96"/>
  <c r="AK32" i="96"/>
  <c r="AV32" i="96"/>
  <c r="N32" i="96"/>
  <c r="N38" i="96"/>
  <c r="Z33" i="96"/>
  <c r="M32" i="96"/>
  <c r="M38" i="96"/>
  <c r="Z32" i="96"/>
  <c r="L32" i="96"/>
  <c r="AQ31" i="96"/>
  <c r="AP31" i="96"/>
  <c r="AO31" i="96"/>
  <c r="AN31" i="96"/>
  <c r="CE26" i="96"/>
  <c r="CD26" i="96"/>
  <c r="CC26" i="96"/>
  <c r="CB26" i="96"/>
  <c r="CA26" i="96"/>
  <c r="BZ26" i="96"/>
  <c r="W26" i="96"/>
  <c r="V26" i="96"/>
  <c r="S26" i="96"/>
  <c r="R26" i="96"/>
  <c r="O26" i="96"/>
  <c r="N26" i="96"/>
  <c r="L26" i="96"/>
  <c r="H26" i="96"/>
  <c r="C26" i="96"/>
  <c r="CE25" i="96"/>
  <c r="CD25" i="96"/>
  <c r="CC25" i="96"/>
  <c r="CB25" i="96"/>
  <c r="CA25" i="96"/>
  <c r="BZ25" i="96"/>
  <c r="CF25" i="96"/>
  <c r="X25" i="96"/>
  <c r="U25" i="96"/>
  <c r="T25" i="96"/>
  <c r="Q25" i="96"/>
  <c r="P25" i="96"/>
  <c r="M25" i="96"/>
  <c r="L25" i="96"/>
  <c r="H25" i="96"/>
  <c r="C25" i="96"/>
  <c r="CE24" i="96"/>
  <c r="CD24" i="96"/>
  <c r="CC24" i="96"/>
  <c r="CB24" i="96"/>
  <c r="CA24" i="96"/>
  <c r="BZ24" i="96"/>
  <c r="AI24" i="96"/>
  <c r="AT24" i="96"/>
  <c r="X24" i="96"/>
  <c r="V24" i="96"/>
  <c r="T24" i="96"/>
  <c r="R24" i="96"/>
  <c r="P24" i="96"/>
  <c r="N24" i="96"/>
  <c r="L24" i="96"/>
  <c r="H24" i="96"/>
  <c r="C24" i="96"/>
  <c r="CE23" i="96"/>
  <c r="CD23" i="96"/>
  <c r="CC23" i="96"/>
  <c r="CB23" i="96"/>
  <c r="CA23" i="96"/>
  <c r="BZ23" i="96"/>
  <c r="AI23" i="96"/>
  <c r="AT23" i="96"/>
  <c r="W23" i="96"/>
  <c r="U23" i="96"/>
  <c r="S23" i="96"/>
  <c r="Q23" i="96"/>
  <c r="O23" i="96"/>
  <c r="M23" i="96"/>
  <c r="L23" i="96"/>
  <c r="H23" i="96"/>
  <c r="C23" i="96"/>
  <c r="CE22" i="96"/>
  <c r="CD22" i="96"/>
  <c r="CC22" i="96"/>
  <c r="CB22" i="96"/>
  <c r="CA22" i="96"/>
  <c r="BZ22" i="96"/>
  <c r="AI22" i="96"/>
  <c r="AT22" i="96"/>
  <c r="X22" i="96"/>
  <c r="X27" i="96"/>
  <c r="AB24" i="96"/>
  <c r="AL24" i="96"/>
  <c r="AW24" i="96"/>
  <c r="W22" i="96"/>
  <c r="W27" i="96"/>
  <c r="AB23" i="96"/>
  <c r="AL23" i="96"/>
  <c r="AW23" i="96"/>
  <c r="T22" i="96"/>
  <c r="T27" i="96"/>
  <c r="AA24" i="96"/>
  <c r="S22" i="96"/>
  <c r="S27" i="96"/>
  <c r="AA23" i="96"/>
  <c r="P22" i="96"/>
  <c r="P27" i="96"/>
  <c r="Z24" i="96"/>
  <c r="O22" i="96"/>
  <c r="O27" i="96"/>
  <c r="Z23" i="96"/>
  <c r="L22" i="96"/>
  <c r="CE21" i="96"/>
  <c r="CD21" i="96"/>
  <c r="CC21" i="96"/>
  <c r="CB21" i="96"/>
  <c r="CA21" i="96"/>
  <c r="BZ21" i="96"/>
  <c r="AT21" i="96"/>
  <c r="AI21" i="96"/>
  <c r="V21" i="96"/>
  <c r="V27" i="96"/>
  <c r="AB22" i="96"/>
  <c r="AL22" i="96"/>
  <c r="AW22" i="96"/>
  <c r="U21" i="96"/>
  <c r="U27" i="96"/>
  <c r="AB21" i="96"/>
  <c r="AL21" i="96"/>
  <c r="AW21" i="96"/>
  <c r="R21" i="96"/>
  <c r="R27" i="96"/>
  <c r="AA22" i="96"/>
  <c r="Q21" i="96"/>
  <c r="Q27" i="96"/>
  <c r="AA21" i="96"/>
  <c r="AK21" i="96"/>
  <c r="AV21" i="96"/>
  <c r="N21" i="96"/>
  <c r="N27" i="96"/>
  <c r="Z22" i="96"/>
  <c r="M21" i="96"/>
  <c r="M27" i="96"/>
  <c r="Z21" i="96"/>
  <c r="L21" i="96"/>
  <c r="AQ20" i="96"/>
  <c r="AP20" i="96"/>
  <c r="AO20" i="96"/>
  <c r="AN20" i="96"/>
  <c r="CE15" i="96"/>
  <c r="CD15" i="96"/>
  <c r="CC15" i="96"/>
  <c r="CB15" i="96"/>
  <c r="CA15" i="96"/>
  <c r="BZ15" i="96"/>
  <c r="W15" i="96"/>
  <c r="V15" i="96"/>
  <c r="S15" i="96"/>
  <c r="R15" i="96"/>
  <c r="O15" i="96"/>
  <c r="N15" i="96"/>
  <c r="L15" i="96"/>
  <c r="H15" i="96"/>
  <c r="C15" i="96"/>
  <c r="CE14" i="96"/>
  <c r="CD14" i="96"/>
  <c r="CC14" i="96"/>
  <c r="CB14" i="96"/>
  <c r="CA14" i="96"/>
  <c r="BZ14" i="96"/>
  <c r="X14" i="96"/>
  <c r="U14" i="96"/>
  <c r="T14" i="96"/>
  <c r="Q14" i="96"/>
  <c r="P14" i="96"/>
  <c r="M14" i="96"/>
  <c r="L14" i="96"/>
  <c r="H14" i="96"/>
  <c r="C14" i="96"/>
  <c r="CE13" i="96"/>
  <c r="CD13" i="96"/>
  <c r="CC13" i="96"/>
  <c r="CB13" i="96"/>
  <c r="CA13" i="96"/>
  <c r="BZ13" i="96"/>
  <c r="CF13" i="96" s="1"/>
  <c r="AI13" i="96"/>
  <c r="AT13" i="96"/>
  <c r="X13" i="96"/>
  <c r="V13" i="96"/>
  <c r="T13" i="96"/>
  <c r="R13" i="96"/>
  <c r="P13" i="96"/>
  <c r="N13" i="96"/>
  <c r="L13" i="96"/>
  <c r="H13" i="96"/>
  <c r="C13" i="96"/>
  <c r="CE12" i="96"/>
  <c r="CD12" i="96"/>
  <c r="CC12" i="96"/>
  <c r="CB12" i="96"/>
  <c r="CA12" i="96"/>
  <c r="BZ12" i="96"/>
  <c r="CF12" i="96"/>
  <c r="AI12" i="96"/>
  <c r="AT12" i="96"/>
  <c r="W12" i="96"/>
  <c r="U12" i="96"/>
  <c r="S12" i="96"/>
  <c r="Q12" i="96"/>
  <c r="O12" i="96"/>
  <c r="M12" i="96"/>
  <c r="L12" i="96"/>
  <c r="H12" i="96"/>
  <c r="C12" i="96"/>
  <c r="CE11" i="96"/>
  <c r="CD11" i="96"/>
  <c r="CC11" i="96"/>
  <c r="CB11" i="96"/>
  <c r="CA11" i="96"/>
  <c r="BZ11" i="96"/>
  <c r="AI11" i="96"/>
  <c r="AT11" i="96"/>
  <c r="X11" i="96"/>
  <c r="X16" i="96"/>
  <c r="AB13" i="96"/>
  <c r="AL13" i="96"/>
  <c r="AW13" i="96"/>
  <c r="W11" i="96"/>
  <c r="W16" i="96"/>
  <c r="AB12" i="96"/>
  <c r="AL12" i="96"/>
  <c r="AW12" i="96"/>
  <c r="T11" i="96"/>
  <c r="T16" i="96"/>
  <c r="AA13" i="96"/>
  <c r="S11" i="96"/>
  <c r="S16" i="96"/>
  <c r="AA12" i="96"/>
  <c r="P11" i="96"/>
  <c r="P16" i="96"/>
  <c r="Z13" i="96"/>
  <c r="O11" i="96"/>
  <c r="O16" i="96"/>
  <c r="Z12" i="96"/>
  <c r="L11" i="96"/>
  <c r="CE10" i="96"/>
  <c r="CD10" i="96"/>
  <c r="CC10" i="96"/>
  <c r="CB10" i="96"/>
  <c r="CA10" i="96"/>
  <c r="BZ10" i="96"/>
  <c r="AT10" i="96"/>
  <c r="AI10" i="96"/>
  <c r="V10" i="96"/>
  <c r="V16" i="96"/>
  <c r="AB11" i="96"/>
  <c r="AL11" i="96"/>
  <c r="AW11" i="96"/>
  <c r="U10" i="96"/>
  <c r="U16" i="96"/>
  <c r="AB10" i="96"/>
  <c r="AL10" i="96"/>
  <c r="AW10" i="96"/>
  <c r="R10" i="96"/>
  <c r="R16" i="96"/>
  <c r="AA11" i="96"/>
  <c r="Q10" i="96"/>
  <c r="Q16" i="96"/>
  <c r="AA10" i="96"/>
  <c r="N10" i="96"/>
  <c r="N16" i="96"/>
  <c r="Z11" i="96"/>
  <c r="M10" i="96"/>
  <c r="M16" i="96"/>
  <c r="Z10" i="96"/>
  <c r="L10" i="96"/>
  <c r="AQ9" i="96"/>
  <c r="AP9" i="96"/>
  <c r="AO9" i="96"/>
  <c r="AN9" i="96"/>
  <c r="BK6" i="96"/>
  <c r="C6" i="96"/>
  <c r="CE48" i="95"/>
  <c r="CD48" i="95"/>
  <c r="CC48" i="95"/>
  <c r="CB48" i="95"/>
  <c r="CA48" i="95"/>
  <c r="BZ48" i="95"/>
  <c r="W48" i="95"/>
  <c r="W49" i="95"/>
  <c r="V48" i="95"/>
  <c r="S48" i="95"/>
  <c r="R48" i="95"/>
  <c r="O48" i="95"/>
  <c r="N48" i="95"/>
  <c r="L48" i="95"/>
  <c r="H48" i="95"/>
  <c r="C48" i="95"/>
  <c r="CE47" i="95"/>
  <c r="CD47" i="95"/>
  <c r="CC47" i="95"/>
  <c r="CB47" i="95"/>
  <c r="CA47" i="95"/>
  <c r="BZ47" i="95"/>
  <c r="CF47" i="95" s="1"/>
  <c r="X47" i="95"/>
  <c r="U47" i="95"/>
  <c r="T47" i="95"/>
  <c r="Q47" i="95"/>
  <c r="P47" i="95"/>
  <c r="M47" i="95"/>
  <c r="L47" i="95"/>
  <c r="H47" i="95"/>
  <c r="C47" i="95"/>
  <c r="CE46" i="95"/>
  <c r="CD46" i="95"/>
  <c r="CC46" i="95"/>
  <c r="CB46" i="95"/>
  <c r="CA46" i="95"/>
  <c r="BZ46" i="95"/>
  <c r="AI46" i="95"/>
  <c r="AT46" i="95"/>
  <c r="X46" i="95"/>
  <c r="V46" i="95"/>
  <c r="T46" i="95"/>
  <c r="R46" i="95"/>
  <c r="P46" i="95"/>
  <c r="N46" i="95"/>
  <c r="L46" i="95"/>
  <c r="H46" i="95"/>
  <c r="C46" i="95"/>
  <c r="CE45" i="95"/>
  <c r="CD45" i="95"/>
  <c r="CC45" i="95"/>
  <c r="CB45" i="95"/>
  <c r="CA45" i="95"/>
  <c r="BZ45" i="95"/>
  <c r="AI45" i="95"/>
  <c r="AT45" i="95"/>
  <c r="W45" i="95"/>
  <c r="U45" i="95"/>
  <c r="S45" i="95"/>
  <c r="Q45" i="95"/>
  <c r="O45" i="95"/>
  <c r="M45" i="95"/>
  <c r="L45" i="95"/>
  <c r="H45" i="95"/>
  <c r="C45" i="95"/>
  <c r="CE44" i="95"/>
  <c r="CD44" i="95"/>
  <c r="CC44" i="95"/>
  <c r="CB44" i="95"/>
  <c r="CA44" i="95"/>
  <c r="BZ44" i="95"/>
  <c r="AI44" i="95"/>
  <c r="AT44" i="95"/>
  <c r="X44" i="95"/>
  <c r="W44" i="95"/>
  <c r="AB45" i="95"/>
  <c r="AL45" i="95"/>
  <c r="AW45" i="95"/>
  <c r="T44" i="95"/>
  <c r="AA46" i="95"/>
  <c r="S44" i="95"/>
  <c r="P44" i="95"/>
  <c r="O44" i="95"/>
  <c r="L44" i="95"/>
  <c r="CE43" i="95"/>
  <c r="CD43" i="95"/>
  <c r="CC43" i="95"/>
  <c r="CB43" i="95"/>
  <c r="CA43" i="95"/>
  <c r="BZ43" i="95"/>
  <c r="AI43" i="95"/>
  <c r="AT43" i="95"/>
  <c r="V43" i="95"/>
  <c r="U43" i="95"/>
  <c r="R43" i="95"/>
  <c r="Q43" i="95"/>
  <c r="N43" i="95"/>
  <c r="M43" i="95"/>
  <c r="L43" i="95"/>
  <c r="AQ42" i="95"/>
  <c r="AP42" i="95"/>
  <c r="AO42" i="95"/>
  <c r="AN42" i="95"/>
  <c r="CE37" i="95"/>
  <c r="CD37" i="95"/>
  <c r="CC37" i="95"/>
  <c r="CB37" i="95"/>
  <c r="CA37" i="95"/>
  <c r="BZ37" i="95"/>
  <c r="W37" i="95"/>
  <c r="V37" i="95"/>
  <c r="S37" i="95"/>
  <c r="R37" i="95"/>
  <c r="O37" i="95"/>
  <c r="N37" i="95"/>
  <c r="L37" i="95"/>
  <c r="H37" i="95"/>
  <c r="C37" i="95"/>
  <c r="CE36" i="95"/>
  <c r="CD36" i="95"/>
  <c r="CC36" i="95"/>
  <c r="CB36" i="95"/>
  <c r="CA36" i="95"/>
  <c r="BZ36" i="95"/>
  <c r="X36" i="95"/>
  <c r="U36" i="95"/>
  <c r="T36" i="95"/>
  <c r="Q36" i="95"/>
  <c r="P36" i="95"/>
  <c r="M36" i="95"/>
  <c r="L36" i="95"/>
  <c r="H36" i="95"/>
  <c r="C36" i="95"/>
  <c r="CE35" i="95"/>
  <c r="CD35" i="95"/>
  <c r="CC35" i="95"/>
  <c r="CB35" i="95"/>
  <c r="CA35" i="95"/>
  <c r="BZ35" i="95"/>
  <c r="AI35" i="95"/>
  <c r="AT35" i="95"/>
  <c r="X35" i="95"/>
  <c r="V35" i="95"/>
  <c r="T35" i="95"/>
  <c r="R35" i="95"/>
  <c r="P35" i="95"/>
  <c r="N35" i="95"/>
  <c r="L35" i="95"/>
  <c r="H35" i="95"/>
  <c r="C35" i="95"/>
  <c r="CE34" i="95"/>
  <c r="CD34" i="95"/>
  <c r="CC34" i="95"/>
  <c r="CB34" i="95"/>
  <c r="CA34" i="95"/>
  <c r="BZ34" i="95"/>
  <c r="AT34" i="95"/>
  <c r="AI34" i="95"/>
  <c r="W34" i="95"/>
  <c r="U34" i="95"/>
  <c r="S34" i="95"/>
  <c r="Q34" i="95"/>
  <c r="O34" i="95"/>
  <c r="M34" i="95"/>
  <c r="L34" i="95"/>
  <c r="H34" i="95"/>
  <c r="C34" i="95"/>
  <c r="CE33" i="95"/>
  <c r="CD33" i="95"/>
  <c r="CC33" i="95"/>
  <c r="CB33" i="95"/>
  <c r="CA33" i="95"/>
  <c r="BZ33" i="95"/>
  <c r="CF33" i="95"/>
  <c r="AI33" i="95"/>
  <c r="AT33" i="95"/>
  <c r="X33" i="95"/>
  <c r="X38" i="95"/>
  <c r="AB35" i="95"/>
  <c r="AL35" i="95"/>
  <c r="AW35" i="95"/>
  <c r="W33" i="95"/>
  <c r="W38" i="95"/>
  <c r="AB34" i="95"/>
  <c r="AL34" i="95"/>
  <c r="AW34" i="95"/>
  <c r="T33" i="95"/>
  <c r="T38" i="95"/>
  <c r="AA35" i="95"/>
  <c r="S33" i="95"/>
  <c r="S38" i="95"/>
  <c r="AA34" i="95"/>
  <c r="P33" i="95"/>
  <c r="P38" i="95"/>
  <c r="Z35" i="95"/>
  <c r="O33" i="95"/>
  <c r="O38" i="95"/>
  <c r="Z34" i="95"/>
  <c r="L33" i="95"/>
  <c r="CE32" i="95"/>
  <c r="CD32" i="95"/>
  <c r="CC32" i="95"/>
  <c r="CB32" i="95"/>
  <c r="CA32" i="95"/>
  <c r="BZ32" i="95"/>
  <c r="AI32" i="95"/>
  <c r="AT32" i="95"/>
  <c r="V32" i="95"/>
  <c r="V38" i="95"/>
  <c r="AB33" i="95"/>
  <c r="AL33" i="95"/>
  <c r="AW33" i="95"/>
  <c r="U32" i="95"/>
  <c r="U38" i="95"/>
  <c r="AB32" i="95"/>
  <c r="AL32" i="95"/>
  <c r="AW32" i="95"/>
  <c r="R32" i="95"/>
  <c r="R38" i="95"/>
  <c r="AA33" i="95"/>
  <c r="Q32" i="95"/>
  <c r="Q38" i="95"/>
  <c r="AA32" i="95"/>
  <c r="N32" i="95"/>
  <c r="N38" i="95"/>
  <c r="Z33" i="95"/>
  <c r="M32" i="95"/>
  <c r="M38" i="95"/>
  <c r="Z32" i="95"/>
  <c r="L32" i="95"/>
  <c r="AQ31" i="95"/>
  <c r="AP31" i="95"/>
  <c r="AO31" i="95"/>
  <c r="AN31" i="95"/>
  <c r="CE26" i="95"/>
  <c r="CD26" i="95"/>
  <c r="CC26" i="95"/>
  <c r="CB26" i="95"/>
  <c r="CA26" i="95"/>
  <c r="BZ26" i="95"/>
  <c r="W26" i="95"/>
  <c r="V26" i="95"/>
  <c r="S26" i="95"/>
  <c r="R26" i="95"/>
  <c r="O26" i="95"/>
  <c r="N26" i="95"/>
  <c r="L26" i="95"/>
  <c r="H26" i="95"/>
  <c r="C26" i="95"/>
  <c r="CE25" i="95"/>
  <c r="CD25" i="95"/>
  <c r="CC25" i="95"/>
  <c r="CB25" i="95"/>
  <c r="CA25" i="95"/>
  <c r="BZ25" i="95"/>
  <c r="CF25" i="95" s="1"/>
  <c r="X25" i="95"/>
  <c r="U25" i="95"/>
  <c r="T25" i="95"/>
  <c r="Q25" i="95"/>
  <c r="P25" i="95"/>
  <c r="M25" i="95"/>
  <c r="L25" i="95"/>
  <c r="H25" i="95"/>
  <c r="C25" i="95"/>
  <c r="CE24" i="95"/>
  <c r="CD24" i="95"/>
  <c r="CC24" i="95"/>
  <c r="CB24" i="95"/>
  <c r="CA24" i="95"/>
  <c r="BZ24" i="95"/>
  <c r="CF24" i="95" s="1"/>
  <c r="AI24" i="95"/>
  <c r="AT24" i="95"/>
  <c r="X24" i="95"/>
  <c r="V24" i="95"/>
  <c r="T24" i="95"/>
  <c r="R24" i="95"/>
  <c r="P24" i="95"/>
  <c r="N24" i="95"/>
  <c r="L24" i="95"/>
  <c r="H24" i="95"/>
  <c r="C24" i="95"/>
  <c r="CE23" i="95"/>
  <c r="CD23" i="95"/>
  <c r="CC23" i="95"/>
  <c r="CB23" i="95"/>
  <c r="CA23" i="95"/>
  <c r="BZ23" i="95"/>
  <c r="AI23" i="95"/>
  <c r="AT23" i="95"/>
  <c r="W23" i="95"/>
  <c r="U23" i="95"/>
  <c r="S23" i="95"/>
  <c r="Q23" i="95"/>
  <c r="O23" i="95"/>
  <c r="M23" i="95"/>
  <c r="L23" i="95"/>
  <c r="H23" i="95"/>
  <c r="C23" i="95"/>
  <c r="CE22" i="95"/>
  <c r="CD22" i="95"/>
  <c r="CC22" i="95"/>
  <c r="CB22" i="95"/>
  <c r="CA22" i="95"/>
  <c r="BZ22" i="95"/>
  <c r="AI22" i="95"/>
  <c r="AT22" i="95"/>
  <c r="X22" i="95"/>
  <c r="X27" i="95"/>
  <c r="AB24" i="95"/>
  <c r="AL24" i="95"/>
  <c r="AW24" i="95"/>
  <c r="W22" i="95"/>
  <c r="W27" i="95"/>
  <c r="AB23" i="95"/>
  <c r="AL23" i="95"/>
  <c r="AW23" i="95"/>
  <c r="T22" i="95"/>
  <c r="T27" i="95"/>
  <c r="AA24" i="95"/>
  <c r="S22" i="95"/>
  <c r="S27" i="95"/>
  <c r="AA23" i="95"/>
  <c r="P22" i="95"/>
  <c r="P27" i="95"/>
  <c r="Z24" i="95"/>
  <c r="O22" i="95"/>
  <c r="O27" i="95"/>
  <c r="Z23" i="95"/>
  <c r="L22" i="95"/>
  <c r="CE21" i="95"/>
  <c r="CD21" i="95"/>
  <c r="CC21" i="95"/>
  <c r="CB21" i="95"/>
  <c r="CA21" i="95"/>
  <c r="BZ21" i="95"/>
  <c r="AI21" i="95"/>
  <c r="AT21" i="95"/>
  <c r="V21" i="95"/>
  <c r="V27" i="95"/>
  <c r="AB22" i="95"/>
  <c r="AL22" i="95"/>
  <c r="AW22" i="95"/>
  <c r="U21" i="95"/>
  <c r="U27" i="95"/>
  <c r="AB21" i="95"/>
  <c r="AL21" i="95"/>
  <c r="AW21" i="95"/>
  <c r="R21" i="95"/>
  <c r="R27" i="95"/>
  <c r="AA22" i="95"/>
  <c r="Q21" i="95"/>
  <c r="Q27" i="95"/>
  <c r="AA21" i="95"/>
  <c r="N21" i="95"/>
  <c r="N27" i="95"/>
  <c r="Z22" i="95"/>
  <c r="M21" i="95"/>
  <c r="M27" i="95"/>
  <c r="Z21" i="95"/>
  <c r="L21" i="95"/>
  <c r="AQ20" i="95"/>
  <c r="AP20" i="95"/>
  <c r="AO20" i="95"/>
  <c r="AN20" i="95"/>
  <c r="CE15" i="95"/>
  <c r="CD15" i="95"/>
  <c r="CC15" i="95"/>
  <c r="CB15" i="95"/>
  <c r="CA15" i="95"/>
  <c r="BZ15" i="95"/>
  <c r="W15" i="95"/>
  <c r="V15" i="95"/>
  <c r="S15" i="95"/>
  <c r="R15" i="95"/>
  <c r="O15" i="95"/>
  <c r="N15" i="95"/>
  <c r="L15" i="95"/>
  <c r="H15" i="95"/>
  <c r="C15" i="95"/>
  <c r="CE14" i="95"/>
  <c r="CD14" i="95"/>
  <c r="CC14" i="95"/>
  <c r="CB14" i="95"/>
  <c r="CA14" i="95"/>
  <c r="BZ14" i="95"/>
  <c r="X14" i="95"/>
  <c r="U14" i="95"/>
  <c r="T14" i="95"/>
  <c r="Q14" i="95"/>
  <c r="P14" i="95"/>
  <c r="M14" i="95"/>
  <c r="L14" i="95"/>
  <c r="H14" i="95"/>
  <c r="C14" i="95"/>
  <c r="CE13" i="95"/>
  <c r="CD13" i="95"/>
  <c r="CC13" i="95"/>
  <c r="CB13" i="95"/>
  <c r="CA13" i="95"/>
  <c r="BZ13" i="95"/>
  <c r="CF13" i="95" s="1"/>
  <c r="AI13" i="95"/>
  <c r="AT13" i="95"/>
  <c r="X13" i="95"/>
  <c r="V13" i="95"/>
  <c r="T13" i="95"/>
  <c r="R13" i="95"/>
  <c r="P13" i="95"/>
  <c r="N13" i="95"/>
  <c r="L13" i="95"/>
  <c r="H13" i="95"/>
  <c r="C13" i="95"/>
  <c r="CE12" i="95"/>
  <c r="CD12" i="95"/>
  <c r="CC12" i="95"/>
  <c r="CB12" i="95"/>
  <c r="CA12" i="95"/>
  <c r="BZ12" i="95"/>
  <c r="CF12" i="95"/>
  <c r="AI12" i="95"/>
  <c r="AT12" i="95"/>
  <c r="W12" i="95"/>
  <c r="U12" i="95"/>
  <c r="S12" i="95"/>
  <c r="Q12" i="95"/>
  <c r="O12" i="95"/>
  <c r="M12" i="95"/>
  <c r="L12" i="95"/>
  <c r="H12" i="95"/>
  <c r="C12" i="95"/>
  <c r="CE11" i="95"/>
  <c r="CD11" i="95"/>
  <c r="CC11" i="95"/>
  <c r="CB11" i="95"/>
  <c r="CA11" i="95"/>
  <c r="BZ11" i="95"/>
  <c r="AI11" i="95"/>
  <c r="AT11" i="95"/>
  <c r="X11" i="95"/>
  <c r="X16" i="95"/>
  <c r="AB13" i="95"/>
  <c r="AL13" i="95"/>
  <c r="AW13" i="95"/>
  <c r="W11" i="95"/>
  <c r="W16" i="95"/>
  <c r="AB12" i="95"/>
  <c r="AL12" i="95"/>
  <c r="AW12" i="95"/>
  <c r="T11" i="95"/>
  <c r="T16" i="95"/>
  <c r="AA13" i="95"/>
  <c r="S11" i="95"/>
  <c r="S16" i="95"/>
  <c r="AA12" i="95"/>
  <c r="P11" i="95"/>
  <c r="P16" i="95"/>
  <c r="Z13" i="95"/>
  <c r="O11" i="95"/>
  <c r="O16" i="95"/>
  <c r="Z12" i="95"/>
  <c r="L11" i="95"/>
  <c r="CE10" i="95"/>
  <c r="CD10" i="95"/>
  <c r="CC10" i="95"/>
  <c r="CB10" i="95"/>
  <c r="CA10" i="95"/>
  <c r="BZ10" i="95"/>
  <c r="AI10" i="95"/>
  <c r="AT10" i="95"/>
  <c r="V10" i="95"/>
  <c r="V16" i="95"/>
  <c r="AB11" i="95"/>
  <c r="AL11" i="95"/>
  <c r="AW11" i="95"/>
  <c r="U10" i="95"/>
  <c r="U16" i="95"/>
  <c r="AB10" i="95"/>
  <c r="AL10" i="95"/>
  <c r="AW10" i="95"/>
  <c r="R10" i="95"/>
  <c r="R16" i="95"/>
  <c r="AA11" i="95"/>
  <c r="Q10" i="95"/>
  <c r="Q16" i="95"/>
  <c r="AA10" i="95"/>
  <c r="N10" i="95"/>
  <c r="N16" i="95"/>
  <c r="Z11" i="95"/>
  <c r="M10" i="95"/>
  <c r="M16" i="95"/>
  <c r="Z10" i="95"/>
  <c r="L10" i="95"/>
  <c r="AQ9" i="95"/>
  <c r="AP9" i="95"/>
  <c r="AO9" i="95"/>
  <c r="BK6" i="95"/>
  <c r="C6" i="95"/>
  <c r="CE48" i="94"/>
  <c r="CD48" i="94"/>
  <c r="CC48" i="94"/>
  <c r="CB48" i="94"/>
  <c r="CA48" i="94"/>
  <c r="BZ48" i="94"/>
  <c r="CF48" i="94"/>
  <c r="W48" i="94"/>
  <c r="V48" i="94"/>
  <c r="S48" i="94"/>
  <c r="R48" i="94"/>
  <c r="O48" i="94"/>
  <c r="N48" i="94"/>
  <c r="L48" i="94"/>
  <c r="H48" i="94"/>
  <c r="C48" i="94"/>
  <c r="CE47" i="94"/>
  <c r="CD47" i="94"/>
  <c r="CC47" i="94"/>
  <c r="CB47" i="94"/>
  <c r="CA47" i="94"/>
  <c r="BZ47" i="94"/>
  <c r="X47" i="94"/>
  <c r="U47" i="94"/>
  <c r="T47" i="94"/>
  <c r="Q47" i="94"/>
  <c r="P47" i="94"/>
  <c r="M47" i="94"/>
  <c r="L47" i="94"/>
  <c r="H47" i="94"/>
  <c r="C47" i="94"/>
  <c r="CE46" i="94"/>
  <c r="CD46" i="94"/>
  <c r="CC46" i="94"/>
  <c r="CB46" i="94"/>
  <c r="CA46" i="94"/>
  <c r="BZ46" i="94"/>
  <c r="AI46" i="94"/>
  <c r="AT46" i="94"/>
  <c r="X46" i="94"/>
  <c r="V46" i="94"/>
  <c r="V49" i="94"/>
  <c r="T46" i="94"/>
  <c r="R46" i="94"/>
  <c r="P46" i="94"/>
  <c r="N46" i="94"/>
  <c r="L46" i="94"/>
  <c r="H46" i="94"/>
  <c r="C46" i="94"/>
  <c r="CE45" i="94"/>
  <c r="CD45" i="94"/>
  <c r="CC45" i="94"/>
  <c r="CB45" i="94"/>
  <c r="CA45" i="94"/>
  <c r="BZ45" i="94"/>
  <c r="AI45" i="94"/>
  <c r="AT45" i="94"/>
  <c r="W45" i="94"/>
  <c r="U45" i="94"/>
  <c r="S45" i="94"/>
  <c r="Q45" i="94"/>
  <c r="Q49" i="94"/>
  <c r="O45" i="94"/>
  <c r="M45" i="94"/>
  <c r="L45" i="94"/>
  <c r="H45" i="94"/>
  <c r="C45" i="94"/>
  <c r="CE44" i="94"/>
  <c r="CD44" i="94"/>
  <c r="CC44" i="94"/>
  <c r="CB44" i="94"/>
  <c r="CA44" i="94"/>
  <c r="BZ44" i="94"/>
  <c r="AI44" i="94"/>
  <c r="AT44" i="94"/>
  <c r="X44" i="94"/>
  <c r="W44" i="94"/>
  <c r="T44" i="94"/>
  <c r="S44" i="94"/>
  <c r="P44" i="94"/>
  <c r="O44" i="94"/>
  <c r="L44" i="94"/>
  <c r="CE43" i="94"/>
  <c r="CD43" i="94"/>
  <c r="CC43" i="94"/>
  <c r="CB43" i="94"/>
  <c r="CA43" i="94"/>
  <c r="BZ43" i="94"/>
  <c r="AI43" i="94"/>
  <c r="AT43" i="94"/>
  <c r="V43" i="94"/>
  <c r="AB44" i="94"/>
  <c r="AL44" i="94"/>
  <c r="AW44" i="94"/>
  <c r="U43" i="94"/>
  <c r="R43" i="94"/>
  <c r="Q43" i="94"/>
  <c r="AA43" i="94"/>
  <c r="N43" i="94"/>
  <c r="M43" i="94"/>
  <c r="L43" i="94"/>
  <c r="AQ42" i="94"/>
  <c r="AP42" i="94"/>
  <c r="AO42" i="94"/>
  <c r="AN42" i="94"/>
  <c r="CE37" i="94"/>
  <c r="CD37" i="94"/>
  <c r="CC37" i="94"/>
  <c r="CB37" i="94"/>
  <c r="CA37" i="94"/>
  <c r="BZ37" i="94"/>
  <c r="W37" i="94"/>
  <c r="V37" i="94"/>
  <c r="S37" i="94"/>
  <c r="R37" i="94"/>
  <c r="O37" i="94"/>
  <c r="N37" i="94"/>
  <c r="L37" i="94"/>
  <c r="H37" i="94"/>
  <c r="C37" i="94"/>
  <c r="CE36" i="94"/>
  <c r="CD36" i="94"/>
  <c r="CC36" i="94"/>
  <c r="CB36" i="94"/>
  <c r="CA36" i="94"/>
  <c r="BZ36" i="94"/>
  <c r="X36" i="94"/>
  <c r="U36" i="94"/>
  <c r="T36" i="94"/>
  <c r="Q36" i="94"/>
  <c r="P36" i="94"/>
  <c r="M36" i="94"/>
  <c r="L36" i="94"/>
  <c r="H36" i="94"/>
  <c r="C36" i="94"/>
  <c r="CE35" i="94"/>
  <c r="CD35" i="94"/>
  <c r="CC35" i="94"/>
  <c r="CB35" i="94"/>
  <c r="CA35" i="94"/>
  <c r="BZ35" i="94"/>
  <c r="AI35" i="94"/>
  <c r="AT35" i="94"/>
  <c r="X35" i="94"/>
  <c r="V35" i="94"/>
  <c r="T35" i="94"/>
  <c r="R35" i="94"/>
  <c r="P35" i="94"/>
  <c r="N35" i="94"/>
  <c r="L35" i="94"/>
  <c r="H35" i="94"/>
  <c r="C35" i="94"/>
  <c r="CE34" i="94"/>
  <c r="CD34" i="94"/>
  <c r="CC34" i="94"/>
  <c r="CB34" i="94"/>
  <c r="CA34" i="94"/>
  <c r="BZ34" i="94"/>
  <c r="AI34" i="94"/>
  <c r="AT34" i="94"/>
  <c r="W34" i="94"/>
  <c r="U34" i="94"/>
  <c r="S34" i="94"/>
  <c r="Q34" i="94"/>
  <c r="O34" i="94"/>
  <c r="M34" i="94"/>
  <c r="L34" i="94"/>
  <c r="H34" i="94"/>
  <c r="C34" i="94"/>
  <c r="CE33" i="94"/>
  <c r="CD33" i="94"/>
  <c r="CC33" i="94"/>
  <c r="CB33" i="94"/>
  <c r="CA33" i="94"/>
  <c r="BZ33" i="94"/>
  <c r="AI33" i="94"/>
  <c r="AT33" i="94"/>
  <c r="X33" i="94"/>
  <c r="X38" i="94"/>
  <c r="AB35" i="94"/>
  <c r="AL35" i="94"/>
  <c r="AW35" i="94"/>
  <c r="W33" i="94"/>
  <c r="W38" i="94"/>
  <c r="AB34" i="94"/>
  <c r="AL34" i="94"/>
  <c r="AW34" i="94"/>
  <c r="T33" i="94"/>
  <c r="T38" i="94"/>
  <c r="AA35" i="94"/>
  <c r="S33" i="94"/>
  <c r="S38" i="94"/>
  <c r="AA34" i="94"/>
  <c r="P33" i="94"/>
  <c r="P38" i="94"/>
  <c r="Z35" i="94"/>
  <c r="O33" i="94"/>
  <c r="O38" i="94"/>
  <c r="Z34" i="94"/>
  <c r="L33" i="94"/>
  <c r="CE32" i="94"/>
  <c r="CD32" i="94"/>
  <c r="CC32" i="94"/>
  <c r="CB32" i="94"/>
  <c r="CA32" i="94"/>
  <c r="BZ32" i="94"/>
  <c r="AI32" i="94"/>
  <c r="AT32" i="94"/>
  <c r="V32" i="94"/>
  <c r="V38" i="94"/>
  <c r="AB33" i="94"/>
  <c r="AL33" i="94"/>
  <c r="AW33" i="94"/>
  <c r="U32" i="94"/>
  <c r="U38" i="94"/>
  <c r="AB32" i="94"/>
  <c r="AL32" i="94"/>
  <c r="AW32" i="94"/>
  <c r="R32" i="94"/>
  <c r="R38" i="94"/>
  <c r="AA33" i="94"/>
  <c r="Q32" i="94"/>
  <c r="Q38" i="94"/>
  <c r="AA32" i="94"/>
  <c r="N32" i="94"/>
  <c r="N38" i="94"/>
  <c r="Z33" i="94"/>
  <c r="M32" i="94"/>
  <c r="M38" i="94"/>
  <c r="Z32" i="94"/>
  <c r="L32" i="94"/>
  <c r="AQ31" i="94"/>
  <c r="AP31" i="94"/>
  <c r="AO31" i="94"/>
  <c r="AN31" i="94"/>
  <c r="CE26" i="94"/>
  <c r="CD26" i="94"/>
  <c r="CC26" i="94"/>
  <c r="CB26" i="94"/>
  <c r="CA26" i="94"/>
  <c r="BZ26" i="94"/>
  <c r="W26" i="94"/>
  <c r="V26" i="94"/>
  <c r="S26" i="94"/>
  <c r="R26" i="94"/>
  <c r="O26" i="94"/>
  <c r="N26" i="94"/>
  <c r="L26" i="94"/>
  <c r="H26" i="94"/>
  <c r="C26" i="94"/>
  <c r="CE25" i="94"/>
  <c r="CD25" i="94"/>
  <c r="CC25" i="94"/>
  <c r="CB25" i="94"/>
  <c r="CA25" i="94"/>
  <c r="BZ25" i="94"/>
  <c r="X25" i="94"/>
  <c r="U25" i="94"/>
  <c r="T25" i="94"/>
  <c r="Q25" i="94"/>
  <c r="P25" i="94"/>
  <c r="M25" i="94"/>
  <c r="L25" i="94"/>
  <c r="H25" i="94"/>
  <c r="C25" i="94"/>
  <c r="CE24" i="94"/>
  <c r="CD24" i="94"/>
  <c r="CC24" i="94"/>
  <c r="CB24" i="94"/>
  <c r="CA24" i="94"/>
  <c r="BZ24" i="94"/>
  <c r="AI24" i="94"/>
  <c r="AT24" i="94"/>
  <c r="X24" i="94"/>
  <c r="V24" i="94"/>
  <c r="T24" i="94"/>
  <c r="R24" i="94"/>
  <c r="P24" i="94"/>
  <c r="N24" i="94"/>
  <c r="L24" i="94"/>
  <c r="H24" i="94"/>
  <c r="C24" i="94"/>
  <c r="CE23" i="94"/>
  <c r="CD23" i="94"/>
  <c r="CC23" i="94"/>
  <c r="CB23" i="94"/>
  <c r="CA23" i="94"/>
  <c r="BZ23" i="94"/>
  <c r="AI23" i="94"/>
  <c r="AT23" i="94"/>
  <c r="W23" i="94"/>
  <c r="U23" i="94"/>
  <c r="S23" i="94"/>
  <c r="Q23" i="94"/>
  <c r="O23" i="94"/>
  <c r="M23" i="94"/>
  <c r="L23" i="94"/>
  <c r="H23" i="94"/>
  <c r="C23" i="94"/>
  <c r="CE22" i="94"/>
  <c r="CD22" i="94"/>
  <c r="CC22" i="94"/>
  <c r="CB22" i="94"/>
  <c r="CA22" i="94"/>
  <c r="BZ22" i="94"/>
  <c r="AI22" i="94"/>
  <c r="AT22" i="94"/>
  <c r="X22" i="94"/>
  <c r="X27" i="94"/>
  <c r="AB24" i="94"/>
  <c r="AL24" i="94"/>
  <c r="AW24" i="94"/>
  <c r="W22" i="94"/>
  <c r="W27" i="94"/>
  <c r="AB23" i="94"/>
  <c r="AL23" i="94"/>
  <c r="AW23" i="94"/>
  <c r="T22" i="94"/>
  <c r="T27" i="94"/>
  <c r="AA24" i="94"/>
  <c r="S22" i="94"/>
  <c r="S27" i="94"/>
  <c r="AA23" i="94"/>
  <c r="P22" i="94"/>
  <c r="P27" i="94"/>
  <c r="Z24" i="94"/>
  <c r="O22" i="94"/>
  <c r="O27" i="94"/>
  <c r="Z23" i="94"/>
  <c r="L22" i="94"/>
  <c r="CE21" i="94"/>
  <c r="CD21" i="94"/>
  <c r="CC21" i="94"/>
  <c r="CB21" i="94"/>
  <c r="CA21" i="94"/>
  <c r="BZ21" i="94"/>
  <c r="AI21" i="94"/>
  <c r="AT21" i="94"/>
  <c r="V21" i="94"/>
  <c r="V27" i="94"/>
  <c r="AB22" i="94"/>
  <c r="AL22" i="94"/>
  <c r="AW22" i="94"/>
  <c r="U21" i="94"/>
  <c r="U27" i="94"/>
  <c r="AB21" i="94"/>
  <c r="AL21" i="94"/>
  <c r="AW21" i="94"/>
  <c r="R21" i="94"/>
  <c r="R27" i="94"/>
  <c r="AA22" i="94"/>
  <c r="Q21" i="94"/>
  <c r="Q27" i="94"/>
  <c r="AA21" i="94"/>
  <c r="N21" i="94"/>
  <c r="N27" i="94"/>
  <c r="Z22" i="94"/>
  <c r="M21" i="94"/>
  <c r="M27" i="94"/>
  <c r="Z21" i="94"/>
  <c r="L21" i="94"/>
  <c r="AQ20" i="94"/>
  <c r="AP20" i="94"/>
  <c r="AO20" i="94"/>
  <c r="AN20" i="94"/>
  <c r="CE15" i="94"/>
  <c r="CD15" i="94"/>
  <c r="CC15" i="94"/>
  <c r="CB15" i="94"/>
  <c r="CA15" i="94"/>
  <c r="BZ15" i="94"/>
  <c r="W15" i="94"/>
  <c r="V15" i="94"/>
  <c r="S15" i="94"/>
  <c r="R15" i="94"/>
  <c r="O15" i="94"/>
  <c r="N15" i="94"/>
  <c r="L15" i="94"/>
  <c r="H15" i="94"/>
  <c r="C15" i="94"/>
  <c r="CE14" i="94"/>
  <c r="CD14" i="94"/>
  <c r="CC14" i="94"/>
  <c r="CB14" i="94"/>
  <c r="CA14" i="94"/>
  <c r="BZ14" i="94"/>
  <c r="X14" i="94"/>
  <c r="U14" i="94"/>
  <c r="T14" i="94"/>
  <c r="Q14" i="94"/>
  <c r="P14" i="94"/>
  <c r="M14" i="94"/>
  <c r="L14" i="94"/>
  <c r="H14" i="94"/>
  <c r="C14" i="94"/>
  <c r="CE13" i="94"/>
  <c r="CD13" i="94"/>
  <c r="CC13" i="94"/>
  <c r="CB13" i="94"/>
  <c r="CA13" i="94"/>
  <c r="BZ13" i="94"/>
  <c r="AI13" i="94"/>
  <c r="AT13" i="94"/>
  <c r="X13" i="94"/>
  <c r="V13" i="94"/>
  <c r="T13" i="94"/>
  <c r="R13" i="94"/>
  <c r="P13" i="94"/>
  <c r="N13" i="94"/>
  <c r="L13" i="94"/>
  <c r="H13" i="94"/>
  <c r="C13" i="94"/>
  <c r="CE12" i="94"/>
  <c r="CD12" i="94"/>
  <c r="CC12" i="94"/>
  <c r="CB12" i="94"/>
  <c r="CA12" i="94"/>
  <c r="BZ12" i="94"/>
  <c r="CF12" i="94"/>
  <c r="AI12" i="94"/>
  <c r="AT12" i="94"/>
  <c r="W12" i="94"/>
  <c r="U12" i="94"/>
  <c r="S12" i="94"/>
  <c r="Q12" i="94"/>
  <c r="O12" i="94"/>
  <c r="M12" i="94"/>
  <c r="L12" i="94"/>
  <c r="H12" i="94"/>
  <c r="C12" i="94"/>
  <c r="CE11" i="94"/>
  <c r="CD11" i="94"/>
  <c r="CC11" i="94"/>
  <c r="CB11" i="94"/>
  <c r="CA11" i="94"/>
  <c r="BZ11" i="94"/>
  <c r="AI11" i="94"/>
  <c r="AT11" i="94"/>
  <c r="X11" i="94"/>
  <c r="X16" i="94"/>
  <c r="AB13" i="94"/>
  <c r="AL13" i="94"/>
  <c r="AW13" i="94"/>
  <c r="W11" i="94"/>
  <c r="W16" i="94"/>
  <c r="AB12" i="94"/>
  <c r="AL12" i="94"/>
  <c r="AW12" i="94"/>
  <c r="T11" i="94"/>
  <c r="T16" i="94"/>
  <c r="AA13" i="94"/>
  <c r="S11" i="94"/>
  <c r="S16" i="94"/>
  <c r="AA12" i="94"/>
  <c r="P11" i="94"/>
  <c r="P16" i="94"/>
  <c r="Z13" i="94"/>
  <c r="O11" i="94"/>
  <c r="O16" i="94"/>
  <c r="Z12" i="94"/>
  <c r="L11" i="94"/>
  <c r="CE10" i="94"/>
  <c r="CD10" i="94"/>
  <c r="CC10" i="94"/>
  <c r="CB10" i="94"/>
  <c r="CA10" i="94"/>
  <c r="BZ10" i="94"/>
  <c r="CF10" i="94" s="1"/>
  <c r="AI10" i="94"/>
  <c r="AT10" i="94"/>
  <c r="V10" i="94"/>
  <c r="V16" i="94"/>
  <c r="AB11" i="94"/>
  <c r="AL11" i="94"/>
  <c r="AW11" i="94"/>
  <c r="U10" i="94"/>
  <c r="U16" i="94"/>
  <c r="AB10" i="94"/>
  <c r="AL10" i="94"/>
  <c r="AW10" i="94"/>
  <c r="R10" i="94"/>
  <c r="R16" i="94"/>
  <c r="AA11" i="94"/>
  <c r="Q10" i="94"/>
  <c r="Q16" i="94"/>
  <c r="AA10" i="94"/>
  <c r="N10" i="94"/>
  <c r="N16" i="94"/>
  <c r="Z11" i="94"/>
  <c r="M10" i="94"/>
  <c r="M16" i="94"/>
  <c r="Z10" i="94"/>
  <c r="L10" i="94"/>
  <c r="AQ9" i="94"/>
  <c r="AP9" i="94"/>
  <c r="AO9" i="94"/>
  <c r="AN9" i="94"/>
  <c r="BK6" i="94"/>
  <c r="C6" i="94"/>
  <c r="CE48" i="93"/>
  <c r="CD48" i="93"/>
  <c r="CC48" i="93"/>
  <c r="CB48" i="93"/>
  <c r="CA48" i="93"/>
  <c r="BZ48" i="93"/>
  <c r="CF48" i="93" s="1"/>
  <c r="W48" i="93"/>
  <c r="V48" i="93"/>
  <c r="S48" i="93"/>
  <c r="R48" i="93"/>
  <c r="O48" i="93"/>
  <c r="N48" i="93"/>
  <c r="L48" i="93"/>
  <c r="H48" i="93"/>
  <c r="C48" i="93"/>
  <c r="CE47" i="93"/>
  <c r="CD47" i="93"/>
  <c r="CC47" i="93"/>
  <c r="CB47" i="93"/>
  <c r="CA47" i="93"/>
  <c r="BZ47" i="93"/>
  <c r="X47" i="93"/>
  <c r="U47" i="93"/>
  <c r="T47" i="93"/>
  <c r="Q47" i="93"/>
  <c r="P47" i="93"/>
  <c r="M47" i="93"/>
  <c r="L47" i="93"/>
  <c r="H47" i="93"/>
  <c r="C47" i="93"/>
  <c r="CE46" i="93"/>
  <c r="CD46" i="93"/>
  <c r="CC46" i="93"/>
  <c r="CB46" i="93"/>
  <c r="CA46" i="93"/>
  <c r="BZ46" i="93"/>
  <c r="AI46" i="93"/>
  <c r="AT46" i="93"/>
  <c r="X46" i="93"/>
  <c r="V46" i="93"/>
  <c r="T46" i="93"/>
  <c r="R46" i="93"/>
  <c r="P46" i="93"/>
  <c r="N46" i="93"/>
  <c r="L46" i="93"/>
  <c r="H46" i="93"/>
  <c r="C46" i="93"/>
  <c r="CE45" i="93"/>
  <c r="CD45" i="93"/>
  <c r="CC45" i="93"/>
  <c r="CB45" i="93"/>
  <c r="CA45" i="93"/>
  <c r="BZ45" i="93"/>
  <c r="AI45" i="93"/>
  <c r="AT45" i="93"/>
  <c r="W45" i="93"/>
  <c r="U45" i="93"/>
  <c r="S45" i="93"/>
  <c r="Q45" i="93"/>
  <c r="O45" i="93"/>
  <c r="M45" i="93"/>
  <c r="L45" i="93"/>
  <c r="H45" i="93"/>
  <c r="C45" i="93"/>
  <c r="CE44" i="93"/>
  <c r="CD44" i="93"/>
  <c r="CC44" i="93"/>
  <c r="CB44" i="93"/>
  <c r="CA44" i="93"/>
  <c r="BZ44" i="93"/>
  <c r="AI44" i="93"/>
  <c r="AT44" i="93"/>
  <c r="X44" i="93"/>
  <c r="X49" i="93" s="1"/>
  <c r="AB46" i="93" s="1"/>
  <c r="W44" i="93"/>
  <c r="W49" i="93" s="1"/>
  <c r="AB45" i="93" s="1"/>
  <c r="AL45" i="93" s="1"/>
  <c r="AW45" i="93" s="1"/>
  <c r="T44" i="93"/>
  <c r="T49" i="93" s="1"/>
  <c r="AA46" i="93" s="1"/>
  <c r="AK46" i="93" s="1"/>
  <c r="AV46" i="93" s="1"/>
  <c r="S44" i="93"/>
  <c r="S49" i="93" s="1"/>
  <c r="AA45" i="93" s="1"/>
  <c r="P44" i="93"/>
  <c r="P49" i="93" s="1"/>
  <c r="Z46" i="93" s="1"/>
  <c r="O44" i="93"/>
  <c r="O49" i="93" s="1"/>
  <c r="Z45" i="93" s="1"/>
  <c r="L44" i="93"/>
  <c r="CE43" i="93"/>
  <c r="CD43" i="93"/>
  <c r="CC43" i="93"/>
  <c r="CB43" i="93"/>
  <c r="CA43" i="93"/>
  <c r="BZ43" i="93"/>
  <c r="AI43" i="93"/>
  <c r="AT43" i="93"/>
  <c r="V43" i="93"/>
  <c r="V49" i="93" s="1"/>
  <c r="AB44" i="93" s="1"/>
  <c r="U43" i="93"/>
  <c r="U49" i="93" s="1"/>
  <c r="AB43" i="93" s="1"/>
  <c r="AL43" i="93" s="1"/>
  <c r="AW43" i="93" s="1"/>
  <c r="R43" i="93"/>
  <c r="R49" i="93" s="1"/>
  <c r="AA44" i="93" s="1"/>
  <c r="AK44" i="93" s="1"/>
  <c r="AV44" i="93" s="1"/>
  <c r="Q43" i="93"/>
  <c r="Q49" i="93" s="1"/>
  <c r="AA43" i="93" s="1"/>
  <c r="N43" i="93"/>
  <c r="N49" i="93" s="1"/>
  <c r="Z44" i="93" s="1"/>
  <c r="M43" i="93"/>
  <c r="M49" i="93" s="1"/>
  <c r="Z43" i="93" s="1"/>
  <c r="L43" i="93"/>
  <c r="AQ42" i="93"/>
  <c r="AP42" i="93"/>
  <c r="AO42" i="93"/>
  <c r="AN42" i="93"/>
  <c r="CE37" i="93"/>
  <c r="CD37" i="93"/>
  <c r="CC37" i="93"/>
  <c r="CB37" i="93"/>
  <c r="CA37" i="93"/>
  <c r="BZ37" i="93"/>
  <c r="CF37" i="93"/>
  <c r="W37" i="93"/>
  <c r="V37" i="93"/>
  <c r="S37" i="93"/>
  <c r="R37" i="93"/>
  <c r="O37" i="93"/>
  <c r="N37" i="93"/>
  <c r="L37" i="93"/>
  <c r="H37" i="93"/>
  <c r="C37" i="93"/>
  <c r="CE36" i="93"/>
  <c r="CD36" i="93"/>
  <c r="CC36" i="93"/>
  <c r="CB36" i="93"/>
  <c r="CA36" i="93"/>
  <c r="BZ36" i="93"/>
  <c r="X36" i="93"/>
  <c r="U36" i="93"/>
  <c r="T36" i="93"/>
  <c r="Q36" i="93"/>
  <c r="P36" i="93"/>
  <c r="M36" i="93"/>
  <c r="L36" i="93"/>
  <c r="H36" i="93"/>
  <c r="C36" i="93"/>
  <c r="CE35" i="93"/>
  <c r="CD35" i="93"/>
  <c r="CC35" i="93"/>
  <c r="CB35" i="93"/>
  <c r="CA35" i="93"/>
  <c r="BZ35" i="93"/>
  <c r="AI35" i="93"/>
  <c r="AT35" i="93"/>
  <c r="X35" i="93"/>
  <c r="V35" i="93"/>
  <c r="T35" i="93"/>
  <c r="R35" i="93"/>
  <c r="P35" i="93"/>
  <c r="N35" i="93"/>
  <c r="L35" i="93"/>
  <c r="H35" i="93"/>
  <c r="C35" i="93"/>
  <c r="CE34" i="93"/>
  <c r="CD34" i="93"/>
  <c r="CC34" i="93"/>
  <c r="CB34" i="93"/>
  <c r="CA34" i="93"/>
  <c r="BZ34" i="93"/>
  <c r="CF34" i="93" s="1"/>
  <c r="AI34" i="93"/>
  <c r="AT34" i="93"/>
  <c r="W34" i="93"/>
  <c r="U34" i="93"/>
  <c r="S34" i="93"/>
  <c r="Q34" i="93"/>
  <c r="O34" i="93"/>
  <c r="M34" i="93"/>
  <c r="L34" i="93"/>
  <c r="H34" i="93"/>
  <c r="C34" i="93"/>
  <c r="CE33" i="93"/>
  <c r="CD33" i="93"/>
  <c r="CC33" i="93"/>
  <c r="CB33" i="93"/>
  <c r="CA33" i="93"/>
  <c r="BZ33" i="93"/>
  <c r="AI33" i="93"/>
  <c r="AT33" i="93"/>
  <c r="X33" i="93"/>
  <c r="X38" i="93"/>
  <c r="AB35" i="93"/>
  <c r="AL35" i="93"/>
  <c r="AW35" i="93"/>
  <c r="W33" i="93"/>
  <c r="W38" i="93"/>
  <c r="AB34" i="93"/>
  <c r="AL34" i="93"/>
  <c r="AW34" i="93"/>
  <c r="T33" i="93"/>
  <c r="T38" i="93"/>
  <c r="AA35" i="93"/>
  <c r="S33" i="93"/>
  <c r="S38" i="93"/>
  <c r="AA34" i="93"/>
  <c r="P33" i="93"/>
  <c r="P38" i="93"/>
  <c r="Z35" i="93"/>
  <c r="O33" i="93"/>
  <c r="O38" i="93"/>
  <c r="Z34" i="93"/>
  <c r="L33" i="93"/>
  <c r="CE32" i="93"/>
  <c r="CD32" i="93"/>
  <c r="CC32" i="93"/>
  <c r="CB32" i="93"/>
  <c r="CA32" i="93"/>
  <c r="BZ32" i="93"/>
  <c r="CF32" i="93" s="1"/>
  <c r="AI32" i="93"/>
  <c r="AT32" i="93"/>
  <c r="V32" i="93"/>
  <c r="V38" i="93"/>
  <c r="AB33" i="93"/>
  <c r="AL33" i="93"/>
  <c r="AW33" i="93"/>
  <c r="U32" i="93"/>
  <c r="U38" i="93"/>
  <c r="AB32" i="93"/>
  <c r="AL32" i="93"/>
  <c r="AW32" i="93"/>
  <c r="R32" i="93"/>
  <c r="R38" i="93"/>
  <c r="AA33" i="93"/>
  <c r="Q32" i="93"/>
  <c r="Q38" i="93"/>
  <c r="AA32" i="93"/>
  <c r="N32" i="93"/>
  <c r="N38" i="93"/>
  <c r="Z33" i="93"/>
  <c r="M32" i="93"/>
  <c r="M38" i="93"/>
  <c r="Z32" i="93"/>
  <c r="L32" i="93"/>
  <c r="AQ31" i="93"/>
  <c r="AP31" i="93"/>
  <c r="AO31" i="93"/>
  <c r="AN31" i="93"/>
  <c r="CE26" i="93"/>
  <c r="CD26" i="93"/>
  <c r="CC26" i="93"/>
  <c r="CB26" i="93"/>
  <c r="CA26" i="93"/>
  <c r="BZ26" i="93"/>
  <c r="W26" i="93"/>
  <c r="V26" i="93"/>
  <c r="S26" i="93"/>
  <c r="R26" i="93"/>
  <c r="O26" i="93"/>
  <c r="N26" i="93"/>
  <c r="L26" i="93"/>
  <c r="H26" i="93"/>
  <c r="C26" i="93"/>
  <c r="CE25" i="93"/>
  <c r="CD25" i="93"/>
  <c r="CC25" i="93"/>
  <c r="CB25" i="93"/>
  <c r="CA25" i="93"/>
  <c r="BZ25" i="93"/>
  <c r="X25" i="93"/>
  <c r="U25" i="93"/>
  <c r="T25" i="93"/>
  <c r="Q25" i="93"/>
  <c r="P25" i="93"/>
  <c r="M25" i="93"/>
  <c r="L25" i="93"/>
  <c r="H25" i="93"/>
  <c r="C25" i="93"/>
  <c r="CE24" i="93"/>
  <c r="CD24" i="93"/>
  <c r="CC24" i="93"/>
  <c r="CB24" i="93"/>
  <c r="CA24" i="93"/>
  <c r="BZ24" i="93"/>
  <c r="AI24" i="93"/>
  <c r="AT24" i="93"/>
  <c r="X24" i="93"/>
  <c r="V24" i="93"/>
  <c r="T24" i="93"/>
  <c r="R24" i="93"/>
  <c r="P24" i="93"/>
  <c r="N24" i="93"/>
  <c r="L24" i="93"/>
  <c r="H24" i="93"/>
  <c r="C24" i="93"/>
  <c r="CE23" i="93"/>
  <c r="CD23" i="93"/>
  <c r="CC23" i="93"/>
  <c r="CB23" i="93"/>
  <c r="CA23" i="93"/>
  <c r="BZ23" i="93"/>
  <c r="AI23" i="93"/>
  <c r="AT23" i="93"/>
  <c r="W23" i="93"/>
  <c r="U23" i="93"/>
  <c r="S23" i="93"/>
  <c r="Q23" i="93"/>
  <c r="O23" i="93"/>
  <c r="M23" i="93"/>
  <c r="L23" i="93"/>
  <c r="H23" i="93"/>
  <c r="C23" i="93"/>
  <c r="CE22" i="93"/>
  <c r="CD22" i="93"/>
  <c r="CC22" i="93"/>
  <c r="CB22" i="93"/>
  <c r="CA22" i="93"/>
  <c r="BZ22" i="93"/>
  <c r="CF22" i="93" s="1"/>
  <c r="AI22" i="93"/>
  <c r="AT22" i="93"/>
  <c r="X22" i="93"/>
  <c r="X27" i="93"/>
  <c r="AB24" i="93"/>
  <c r="AL24" i="93"/>
  <c r="AW24" i="93"/>
  <c r="W22" i="93"/>
  <c r="W27" i="93"/>
  <c r="AB23" i="93"/>
  <c r="AL23" i="93"/>
  <c r="AW23" i="93"/>
  <c r="T22" i="93"/>
  <c r="T27" i="93"/>
  <c r="AA24" i="93"/>
  <c r="S22" i="93"/>
  <c r="S27" i="93"/>
  <c r="AA23" i="93"/>
  <c r="P22" i="93"/>
  <c r="P27" i="93"/>
  <c r="Z24" i="93"/>
  <c r="O22" i="93"/>
  <c r="O27" i="93"/>
  <c r="Z23" i="93"/>
  <c r="L22" i="93"/>
  <c r="CE21" i="93"/>
  <c r="CD21" i="93"/>
  <c r="CC21" i="93"/>
  <c r="CB21" i="93"/>
  <c r="CA21" i="93"/>
  <c r="BZ21" i="93"/>
  <c r="AI21" i="93"/>
  <c r="AT21" i="93"/>
  <c r="V21" i="93"/>
  <c r="V27" i="93"/>
  <c r="AB22" i="93"/>
  <c r="AL22" i="93"/>
  <c r="AW22" i="93"/>
  <c r="U21" i="93"/>
  <c r="U27" i="93"/>
  <c r="AB21" i="93"/>
  <c r="AL21" i="93"/>
  <c r="AW21" i="93"/>
  <c r="R21" i="93"/>
  <c r="R27" i="93"/>
  <c r="AA22" i="93"/>
  <c r="Q21" i="93"/>
  <c r="Q27" i="93"/>
  <c r="AA21" i="93"/>
  <c r="N21" i="93"/>
  <c r="N27" i="93"/>
  <c r="Z22" i="93"/>
  <c r="M21" i="93"/>
  <c r="M27" i="93"/>
  <c r="Z21" i="93"/>
  <c r="L21" i="93"/>
  <c r="AQ20" i="93"/>
  <c r="AP20" i="93"/>
  <c r="AO20" i="93"/>
  <c r="AN20" i="93"/>
  <c r="CE15" i="93"/>
  <c r="CD15" i="93"/>
  <c r="CC15" i="93"/>
  <c r="CB15" i="93"/>
  <c r="CA15" i="93"/>
  <c r="BZ15" i="93"/>
  <c r="W15" i="93"/>
  <c r="V15" i="93"/>
  <c r="S15" i="93"/>
  <c r="R15" i="93"/>
  <c r="O15" i="93"/>
  <c r="N15" i="93"/>
  <c r="L15" i="93"/>
  <c r="H15" i="93"/>
  <c r="C15" i="93"/>
  <c r="CE14" i="93"/>
  <c r="CD14" i="93"/>
  <c r="CC14" i="93"/>
  <c r="CB14" i="93"/>
  <c r="CA14" i="93"/>
  <c r="BZ14" i="93"/>
  <c r="X14" i="93"/>
  <c r="U14" i="93"/>
  <c r="T14" i="93"/>
  <c r="Q14" i="93"/>
  <c r="P14" i="93"/>
  <c r="M14" i="93"/>
  <c r="L14" i="93"/>
  <c r="H14" i="93"/>
  <c r="C14" i="93"/>
  <c r="CE13" i="93"/>
  <c r="CD13" i="93"/>
  <c r="CC13" i="93"/>
  <c r="CB13" i="93"/>
  <c r="CA13" i="93"/>
  <c r="BZ13" i="93"/>
  <c r="AI13" i="93"/>
  <c r="AT13" i="93"/>
  <c r="X13" i="93"/>
  <c r="V13" i="93"/>
  <c r="T13" i="93"/>
  <c r="R13" i="93"/>
  <c r="P13" i="93"/>
  <c r="N13" i="93"/>
  <c r="L13" i="93"/>
  <c r="H13" i="93"/>
  <c r="C13" i="93"/>
  <c r="CE12" i="93"/>
  <c r="CD12" i="93"/>
  <c r="CC12" i="93"/>
  <c r="CB12" i="93"/>
  <c r="CA12" i="93"/>
  <c r="BZ12" i="93"/>
  <c r="CF12" i="93"/>
  <c r="AI12" i="93"/>
  <c r="AT12" i="93"/>
  <c r="W12" i="93"/>
  <c r="U12" i="93"/>
  <c r="S12" i="93"/>
  <c r="Q12" i="93"/>
  <c r="O12" i="93"/>
  <c r="M12" i="93"/>
  <c r="L12" i="93"/>
  <c r="H12" i="93"/>
  <c r="C12" i="93"/>
  <c r="CE11" i="93"/>
  <c r="CD11" i="93"/>
  <c r="CC11" i="93"/>
  <c r="CB11" i="93"/>
  <c r="CA11" i="93"/>
  <c r="BZ11" i="93"/>
  <c r="AI11" i="93"/>
  <c r="AT11" i="93"/>
  <c r="X11" i="93"/>
  <c r="X16" i="93"/>
  <c r="AB13" i="93"/>
  <c r="AL13" i="93"/>
  <c r="AW13" i="93"/>
  <c r="W11" i="93"/>
  <c r="W16" i="93"/>
  <c r="AB12" i="93"/>
  <c r="AL12" i="93"/>
  <c r="AW12" i="93"/>
  <c r="T11" i="93"/>
  <c r="T16" i="93"/>
  <c r="AA13" i="93"/>
  <c r="S11" i="93"/>
  <c r="S16" i="93"/>
  <c r="AA12" i="93"/>
  <c r="P11" i="93"/>
  <c r="P16" i="93"/>
  <c r="Z13" i="93"/>
  <c r="O11" i="93"/>
  <c r="O16" i="93"/>
  <c r="Z12" i="93"/>
  <c r="L11" i="93"/>
  <c r="CE10" i="93"/>
  <c r="CD10" i="93"/>
  <c r="CC10" i="93"/>
  <c r="CB10" i="93"/>
  <c r="CA10" i="93"/>
  <c r="BZ10" i="93"/>
  <c r="CF10" i="93" s="1"/>
  <c r="AI10" i="93"/>
  <c r="AT10" i="93"/>
  <c r="V10" i="93"/>
  <c r="V16" i="93"/>
  <c r="AB11" i="93"/>
  <c r="AL11" i="93"/>
  <c r="AW11" i="93"/>
  <c r="U10" i="93"/>
  <c r="U16" i="93"/>
  <c r="AB10" i="93"/>
  <c r="AL10" i="93"/>
  <c r="AW10" i="93"/>
  <c r="R10" i="93"/>
  <c r="R16" i="93"/>
  <c r="AA11" i="93"/>
  <c r="Q10" i="93"/>
  <c r="Q16" i="93"/>
  <c r="AA10" i="93"/>
  <c r="N10" i="93"/>
  <c r="N16" i="93"/>
  <c r="Z11" i="93"/>
  <c r="M10" i="93"/>
  <c r="M16" i="93"/>
  <c r="Z10" i="93"/>
  <c r="L10" i="93"/>
  <c r="AQ9" i="93"/>
  <c r="AP9" i="93"/>
  <c r="AO9" i="93"/>
  <c r="AN9" i="93"/>
  <c r="BK6" i="93"/>
  <c r="C6" i="93"/>
  <c r="CE48" i="92"/>
  <c r="CD48" i="92"/>
  <c r="CC48" i="92"/>
  <c r="CB48" i="92"/>
  <c r="CA48" i="92"/>
  <c r="BZ48" i="92"/>
  <c r="W48" i="92"/>
  <c r="V48" i="92"/>
  <c r="S48" i="92"/>
  <c r="R48" i="92"/>
  <c r="O48" i="92"/>
  <c r="N48" i="92"/>
  <c r="L48" i="92"/>
  <c r="H48" i="92"/>
  <c r="C48" i="92"/>
  <c r="CE47" i="92"/>
  <c r="CD47" i="92"/>
  <c r="CC47" i="92"/>
  <c r="CB47" i="92"/>
  <c r="CA47" i="92"/>
  <c r="BZ47" i="92"/>
  <c r="CF47" i="92" s="1"/>
  <c r="X47" i="92"/>
  <c r="U47" i="92"/>
  <c r="T47" i="92"/>
  <c r="Q47" i="92"/>
  <c r="P47" i="92"/>
  <c r="M47" i="92"/>
  <c r="L47" i="92"/>
  <c r="H47" i="92"/>
  <c r="C47" i="92"/>
  <c r="CE46" i="92"/>
  <c r="CD46" i="92"/>
  <c r="CC46" i="92"/>
  <c r="CB46" i="92"/>
  <c r="CA46" i="92"/>
  <c r="BZ46" i="92"/>
  <c r="AI46" i="92"/>
  <c r="AT46" i="92"/>
  <c r="X46" i="92"/>
  <c r="V46" i="92"/>
  <c r="T46" i="92"/>
  <c r="R46" i="92"/>
  <c r="P46" i="92"/>
  <c r="N46" i="92"/>
  <c r="L46" i="92"/>
  <c r="H46" i="92"/>
  <c r="C46" i="92"/>
  <c r="CE45" i="92"/>
  <c r="CD45" i="92"/>
  <c r="CC45" i="92"/>
  <c r="CB45" i="92"/>
  <c r="CA45" i="92"/>
  <c r="BZ45" i="92"/>
  <c r="AI45" i="92"/>
  <c r="AT45" i="92"/>
  <c r="W45" i="92"/>
  <c r="U45" i="92"/>
  <c r="S45" i="92"/>
  <c r="Q45" i="92"/>
  <c r="O45" i="92"/>
  <c r="M45" i="92"/>
  <c r="L45" i="92"/>
  <c r="H45" i="92"/>
  <c r="C45" i="92"/>
  <c r="CE44" i="92"/>
  <c r="CD44" i="92"/>
  <c r="CC44" i="92"/>
  <c r="CB44" i="92"/>
  <c r="CA44" i="92"/>
  <c r="BZ44" i="92"/>
  <c r="AI44" i="92"/>
  <c r="AT44" i="92"/>
  <c r="X44" i="92"/>
  <c r="W44" i="92"/>
  <c r="T44" i="92"/>
  <c r="S44" i="92"/>
  <c r="P44" i="92"/>
  <c r="O44" i="92"/>
  <c r="L44" i="92"/>
  <c r="CE43" i="92"/>
  <c r="CD43" i="92"/>
  <c r="CC43" i="92"/>
  <c r="CB43" i="92"/>
  <c r="CA43" i="92"/>
  <c r="BZ43" i="92"/>
  <c r="AI43" i="92"/>
  <c r="AT43" i="92"/>
  <c r="V43" i="92"/>
  <c r="U43" i="92"/>
  <c r="R43" i="92"/>
  <c r="Q43" i="92"/>
  <c r="N43" i="92"/>
  <c r="M43" i="92"/>
  <c r="L43" i="92"/>
  <c r="AQ42" i="92"/>
  <c r="AP42" i="92"/>
  <c r="AO42" i="92"/>
  <c r="AN42" i="92"/>
  <c r="CE37" i="92"/>
  <c r="CD37" i="92"/>
  <c r="CC37" i="92"/>
  <c r="CB37" i="92"/>
  <c r="CA37" i="92"/>
  <c r="BZ37" i="92"/>
  <c r="W37" i="92"/>
  <c r="V37" i="92"/>
  <c r="S37" i="92"/>
  <c r="R37" i="92"/>
  <c r="O37" i="92"/>
  <c r="N37" i="92"/>
  <c r="L37" i="92"/>
  <c r="H37" i="92"/>
  <c r="C37" i="92"/>
  <c r="CE36" i="92"/>
  <c r="CD36" i="92"/>
  <c r="CC36" i="92"/>
  <c r="CB36" i="92"/>
  <c r="CA36" i="92"/>
  <c r="BZ36" i="92"/>
  <c r="CF36" i="92" s="1"/>
  <c r="X36" i="92"/>
  <c r="U36" i="92"/>
  <c r="T36" i="92"/>
  <c r="Q36" i="92"/>
  <c r="P36" i="92"/>
  <c r="M36" i="92"/>
  <c r="L36" i="92"/>
  <c r="H36" i="92"/>
  <c r="C36" i="92"/>
  <c r="CE35" i="92"/>
  <c r="CD35" i="92"/>
  <c r="CC35" i="92"/>
  <c r="CB35" i="92"/>
  <c r="CA35" i="92"/>
  <c r="BZ35" i="92"/>
  <c r="AI35" i="92"/>
  <c r="AT35" i="92"/>
  <c r="X35" i="92"/>
  <c r="V35" i="92"/>
  <c r="T35" i="92"/>
  <c r="R35" i="92"/>
  <c r="P35" i="92"/>
  <c r="N35" i="92"/>
  <c r="L35" i="92"/>
  <c r="H35" i="92"/>
  <c r="C35" i="92"/>
  <c r="CE34" i="92"/>
  <c r="CD34" i="92"/>
  <c r="CC34" i="92"/>
  <c r="CB34" i="92"/>
  <c r="CA34" i="92"/>
  <c r="BZ34" i="92"/>
  <c r="AI34" i="92"/>
  <c r="AT34" i="92"/>
  <c r="W34" i="92"/>
  <c r="U34" i="92"/>
  <c r="S34" i="92"/>
  <c r="Q34" i="92"/>
  <c r="O34" i="92"/>
  <c r="M34" i="92"/>
  <c r="L34" i="92"/>
  <c r="H34" i="92"/>
  <c r="C34" i="92"/>
  <c r="CE33" i="92"/>
  <c r="CD33" i="92"/>
  <c r="CC33" i="92"/>
  <c r="CB33" i="92"/>
  <c r="CA33" i="92"/>
  <c r="BZ33" i="92"/>
  <c r="AI33" i="92"/>
  <c r="AT33" i="92"/>
  <c r="X33" i="92"/>
  <c r="X38" i="92"/>
  <c r="AB35" i="92"/>
  <c r="AL35" i="92"/>
  <c r="AW35" i="92"/>
  <c r="W33" i="92"/>
  <c r="W38" i="92"/>
  <c r="AB34" i="92"/>
  <c r="AL34" i="92"/>
  <c r="AW34" i="92"/>
  <c r="T33" i="92"/>
  <c r="T38" i="92"/>
  <c r="AA35" i="92"/>
  <c r="S33" i="92"/>
  <c r="S38" i="92"/>
  <c r="AA34" i="92"/>
  <c r="P33" i="92"/>
  <c r="P38" i="92"/>
  <c r="Z35" i="92"/>
  <c r="O33" i="92"/>
  <c r="O38" i="92"/>
  <c r="Z34" i="92"/>
  <c r="L33" i="92"/>
  <c r="CE32" i="92"/>
  <c r="CD32" i="92"/>
  <c r="CC32" i="92"/>
  <c r="CB32" i="92"/>
  <c r="CA32" i="92"/>
  <c r="BZ32" i="92"/>
  <c r="AI32" i="92"/>
  <c r="AT32" i="92"/>
  <c r="V32" i="92"/>
  <c r="V38" i="92"/>
  <c r="AB33" i="92"/>
  <c r="AL33" i="92"/>
  <c r="AW33" i="92"/>
  <c r="U32" i="92"/>
  <c r="U38" i="92"/>
  <c r="AB32" i="92"/>
  <c r="AL32" i="92"/>
  <c r="AW32" i="92"/>
  <c r="R32" i="92"/>
  <c r="R38" i="92"/>
  <c r="AA33" i="92"/>
  <c r="Q32" i="92"/>
  <c r="Q38" i="92"/>
  <c r="AA32" i="92"/>
  <c r="N32" i="92"/>
  <c r="N38" i="92"/>
  <c r="Z33" i="92"/>
  <c r="M32" i="92"/>
  <c r="M38" i="92"/>
  <c r="Z32" i="92"/>
  <c r="L32" i="92"/>
  <c r="AQ31" i="92"/>
  <c r="AP31" i="92"/>
  <c r="AO31" i="92"/>
  <c r="AN31" i="92"/>
  <c r="CE26" i="92"/>
  <c r="CD26" i="92"/>
  <c r="CC26" i="92"/>
  <c r="CB26" i="92"/>
  <c r="CA26" i="92"/>
  <c r="BZ26" i="92"/>
  <c r="W26" i="92"/>
  <c r="V26" i="92"/>
  <c r="S26" i="92"/>
  <c r="R26" i="92"/>
  <c r="O26" i="92"/>
  <c r="N26" i="92"/>
  <c r="L26" i="92"/>
  <c r="H26" i="92"/>
  <c r="C26" i="92"/>
  <c r="CE25" i="92"/>
  <c r="CD25" i="92"/>
  <c r="CC25" i="92"/>
  <c r="CB25" i="92"/>
  <c r="CA25" i="92"/>
  <c r="BZ25" i="92"/>
  <c r="X25" i="92"/>
  <c r="U25" i="92"/>
  <c r="T25" i="92"/>
  <c r="Q25" i="92"/>
  <c r="P25" i="92"/>
  <c r="M25" i="92"/>
  <c r="L25" i="92"/>
  <c r="H25" i="92"/>
  <c r="C25" i="92"/>
  <c r="CE24" i="92"/>
  <c r="CD24" i="92"/>
  <c r="CC24" i="92"/>
  <c r="CB24" i="92"/>
  <c r="CA24" i="92"/>
  <c r="BZ24" i="92"/>
  <c r="CF24" i="92" s="1"/>
  <c r="AI24" i="92"/>
  <c r="AT24" i="92"/>
  <c r="X24" i="92"/>
  <c r="V24" i="92"/>
  <c r="T24" i="92"/>
  <c r="R24" i="92"/>
  <c r="P24" i="92"/>
  <c r="N24" i="92"/>
  <c r="L24" i="92"/>
  <c r="H24" i="92"/>
  <c r="C24" i="92"/>
  <c r="CE23" i="92"/>
  <c r="CD23" i="92"/>
  <c r="CC23" i="92"/>
  <c r="CB23" i="92"/>
  <c r="CA23" i="92"/>
  <c r="BZ23" i="92"/>
  <c r="AI23" i="92"/>
  <c r="AT23" i="92"/>
  <c r="W23" i="92"/>
  <c r="U23" i="92"/>
  <c r="S23" i="92"/>
  <c r="Q23" i="92"/>
  <c r="O23" i="92"/>
  <c r="M23" i="92"/>
  <c r="L23" i="92"/>
  <c r="H23" i="92"/>
  <c r="C23" i="92"/>
  <c r="CE22" i="92"/>
  <c r="CD22" i="92"/>
  <c r="CC22" i="92"/>
  <c r="CB22" i="92"/>
  <c r="CA22" i="92"/>
  <c r="CF22" i="92" s="1"/>
  <c r="BZ22" i="92"/>
  <c r="AI22" i="92"/>
  <c r="AT22" i="92"/>
  <c r="X22" i="92"/>
  <c r="X27" i="92"/>
  <c r="AB24" i="92"/>
  <c r="AL24" i="92"/>
  <c r="AW24" i="92"/>
  <c r="W22" i="92"/>
  <c r="W27" i="92"/>
  <c r="AB23" i="92"/>
  <c r="AL23" i="92"/>
  <c r="AW23" i="92"/>
  <c r="T22" i="92"/>
  <c r="T27" i="92"/>
  <c r="AA24" i="92"/>
  <c r="S22" i="92"/>
  <c r="S27" i="92"/>
  <c r="AA23" i="92"/>
  <c r="P22" i="92"/>
  <c r="P27" i="92"/>
  <c r="Z24" i="92"/>
  <c r="O22" i="92"/>
  <c r="O27" i="92"/>
  <c r="Z23" i="92"/>
  <c r="L22" i="92"/>
  <c r="CE21" i="92"/>
  <c r="CD21" i="92"/>
  <c r="CC21" i="92"/>
  <c r="CB21" i="92"/>
  <c r="CA21" i="92"/>
  <c r="BZ21" i="92"/>
  <c r="AI21" i="92"/>
  <c r="AT21" i="92"/>
  <c r="V21" i="92"/>
  <c r="V27" i="92"/>
  <c r="AB22" i="92"/>
  <c r="AL22" i="92"/>
  <c r="AW22" i="92"/>
  <c r="U21" i="92"/>
  <c r="U27" i="92"/>
  <c r="AB21" i="92"/>
  <c r="AL21" i="92"/>
  <c r="AW21" i="92"/>
  <c r="R21" i="92"/>
  <c r="R27" i="92"/>
  <c r="AA22" i="92"/>
  <c r="Q21" i="92"/>
  <c r="Q27" i="92"/>
  <c r="AA21" i="92"/>
  <c r="N21" i="92"/>
  <c r="N27" i="92"/>
  <c r="Z22" i="92"/>
  <c r="M21" i="92"/>
  <c r="M27" i="92"/>
  <c r="Z21" i="92"/>
  <c r="L21" i="92"/>
  <c r="AQ20" i="92"/>
  <c r="AP20" i="92"/>
  <c r="AO20" i="92"/>
  <c r="AN20" i="92"/>
  <c r="CE15" i="92"/>
  <c r="CD15" i="92"/>
  <c r="CC15" i="92"/>
  <c r="CB15" i="92"/>
  <c r="CA15" i="92"/>
  <c r="BZ15" i="92"/>
  <c r="W15" i="92"/>
  <c r="V15" i="92"/>
  <c r="S15" i="92"/>
  <c r="R15" i="92"/>
  <c r="O15" i="92"/>
  <c r="N15" i="92"/>
  <c r="L15" i="92"/>
  <c r="H15" i="92"/>
  <c r="C15" i="92"/>
  <c r="CE14" i="92"/>
  <c r="CD14" i="92"/>
  <c r="CC14" i="92"/>
  <c r="CB14" i="92"/>
  <c r="CA14" i="92"/>
  <c r="BZ14" i="92"/>
  <c r="X14" i="92"/>
  <c r="U14" i="92"/>
  <c r="T14" i="92"/>
  <c r="Q14" i="92"/>
  <c r="P14" i="92"/>
  <c r="M14" i="92"/>
  <c r="L14" i="92"/>
  <c r="H14" i="92"/>
  <c r="C14" i="92"/>
  <c r="CE13" i="92"/>
  <c r="CD13" i="92"/>
  <c r="CC13" i="92"/>
  <c r="CB13" i="92"/>
  <c r="CA13" i="92"/>
  <c r="BZ13" i="92"/>
  <c r="AI13" i="92"/>
  <c r="AT13" i="92"/>
  <c r="X13" i="92"/>
  <c r="V13" i="92"/>
  <c r="T13" i="92"/>
  <c r="R13" i="92"/>
  <c r="P13" i="92"/>
  <c r="N13" i="92"/>
  <c r="L13" i="92"/>
  <c r="H13" i="92"/>
  <c r="C13" i="92"/>
  <c r="CE12" i="92"/>
  <c r="CD12" i="92"/>
  <c r="CC12" i="92"/>
  <c r="CB12" i="92"/>
  <c r="CA12" i="92"/>
  <c r="BZ12" i="92"/>
  <c r="CF12" i="92" s="1"/>
  <c r="AI12" i="92"/>
  <c r="AT12" i="92"/>
  <c r="W12" i="92"/>
  <c r="U12" i="92"/>
  <c r="S12" i="92"/>
  <c r="Q12" i="92"/>
  <c r="O12" i="92"/>
  <c r="M12" i="92"/>
  <c r="L12" i="92"/>
  <c r="H12" i="92"/>
  <c r="C12" i="92"/>
  <c r="CE11" i="92"/>
  <c r="CD11" i="92"/>
  <c r="CC11" i="92"/>
  <c r="CB11" i="92"/>
  <c r="CA11" i="92"/>
  <c r="BZ11" i="92"/>
  <c r="AI11" i="92"/>
  <c r="AT11" i="92"/>
  <c r="X11" i="92"/>
  <c r="X16" i="92"/>
  <c r="AB13" i="92"/>
  <c r="AL13" i="92"/>
  <c r="AW13" i="92"/>
  <c r="W11" i="92"/>
  <c r="W16" i="92"/>
  <c r="AB12" i="92"/>
  <c r="AL12" i="92"/>
  <c r="AW12" i="92"/>
  <c r="T11" i="92"/>
  <c r="T16" i="92"/>
  <c r="AA13" i="92"/>
  <c r="S11" i="92"/>
  <c r="S16" i="92"/>
  <c r="AA12" i="92"/>
  <c r="P11" i="92"/>
  <c r="P16" i="92"/>
  <c r="Z13" i="92"/>
  <c r="O11" i="92"/>
  <c r="O16" i="92"/>
  <c r="Z12" i="92"/>
  <c r="L11" i="92"/>
  <c r="CE10" i="92"/>
  <c r="CD10" i="92"/>
  <c r="CC10" i="92"/>
  <c r="CB10" i="92"/>
  <c r="CA10" i="92"/>
  <c r="BZ10" i="92"/>
  <c r="AI10" i="92"/>
  <c r="AT10" i="92"/>
  <c r="V10" i="92"/>
  <c r="V16" i="92"/>
  <c r="AB11" i="92"/>
  <c r="AL11" i="92"/>
  <c r="AW11" i="92"/>
  <c r="U10" i="92"/>
  <c r="U16" i="92"/>
  <c r="AB10" i="92"/>
  <c r="AL10" i="92"/>
  <c r="AW10" i="92"/>
  <c r="R10" i="92"/>
  <c r="R16" i="92"/>
  <c r="AA11" i="92"/>
  <c r="Q10" i="92"/>
  <c r="Q16" i="92"/>
  <c r="AA10" i="92"/>
  <c r="N10" i="92"/>
  <c r="N16" i="92"/>
  <c r="Z11" i="92"/>
  <c r="M10" i="92"/>
  <c r="M16" i="92"/>
  <c r="Z10" i="92"/>
  <c r="L10" i="92"/>
  <c r="AQ9" i="92"/>
  <c r="AP9" i="92"/>
  <c r="AO9" i="92"/>
  <c r="AN9" i="92"/>
  <c r="BK6" i="92"/>
  <c r="C6" i="92"/>
  <c r="CE48" i="91"/>
  <c r="CD48" i="91"/>
  <c r="CC48" i="91"/>
  <c r="CB48" i="91"/>
  <c r="CA48" i="91"/>
  <c r="BZ48" i="91"/>
  <c r="W48" i="91"/>
  <c r="V48" i="91"/>
  <c r="S48" i="91"/>
  <c r="R48" i="91"/>
  <c r="O48" i="91"/>
  <c r="N48" i="91"/>
  <c r="L48" i="91"/>
  <c r="H48" i="91"/>
  <c r="C48" i="91"/>
  <c r="CE47" i="91"/>
  <c r="CD47" i="91"/>
  <c r="CC47" i="91"/>
  <c r="CB47" i="91"/>
  <c r="CA47" i="91"/>
  <c r="BZ47" i="91"/>
  <c r="CF47" i="91" s="1"/>
  <c r="X47" i="91"/>
  <c r="U47" i="91"/>
  <c r="T47" i="91"/>
  <c r="Q47" i="91"/>
  <c r="P47" i="91"/>
  <c r="M47" i="91"/>
  <c r="L47" i="91"/>
  <c r="H47" i="91"/>
  <c r="C47" i="91"/>
  <c r="CE46" i="91"/>
  <c r="CD46" i="91"/>
  <c r="CC46" i="91"/>
  <c r="CB46" i="91"/>
  <c r="CA46" i="91"/>
  <c r="BZ46" i="91"/>
  <c r="AI46" i="91"/>
  <c r="AT46" i="91"/>
  <c r="X46" i="91"/>
  <c r="V46" i="91"/>
  <c r="V49" i="91"/>
  <c r="T46" i="91"/>
  <c r="T49" i="91"/>
  <c r="R46" i="91"/>
  <c r="P46" i="91"/>
  <c r="N46" i="91"/>
  <c r="L46" i="91"/>
  <c r="H46" i="91"/>
  <c r="C46" i="91"/>
  <c r="CE45" i="91"/>
  <c r="CD45" i="91"/>
  <c r="CC45" i="91"/>
  <c r="CB45" i="91"/>
  <c r="CA45" i="91"/>
  <c r="BZ45" i="91"/>
  <c r="AI45" i="91"/>
  <c r="AT45" i="91"/>
  <c r="W45" i="91"/>
  <c r="W49" i="91"/>
  <c r="U45" i="91"/>
  <c r="S45" i="91"/>
  <c r="Q45" i="91"/>
  <c r="O45" i="91"/>
  <c r="M45" i="91"/>
  <c r="L45" i="91"/>
  <c r="H45" i="91"/>
  <c r="C45" i="91"/>
  <c r="CE44" i="91"/>
  <c r="CD44" i="91"/>
  <c r="CC44" i="91"/>
  <c r="CB44" i="91"/>
  <c r="CA44" i="91"/>
  <c r="BZ44" i="91"/>
  <c r="AI44" i="91"/>
  <c r="AT44" i="91"/>
  <c r="X44" i="91"/>
  <c r="W44" i="91"/>
  <c r="AB45" i="91"/>
  <c r="AL45" i="91"/>
  <c r="AW45" i="91"/>
  <c r="T44" i="91"/>
  <c r="AA46" i="91"/>
  <c r="S44" i="91"/>
  <c r="P44" i="91"/>
  <c r="O44" i="91"/>
  <c r="L44" i="91"/>
  <c r="CE43" i="91"/>
  <c r="CD43" i="91"/>
  <c r="CC43" i="91"/>
  <c r="CB43" i="91"/>
  <c r="CA43" i="91"/>
  <c r="BZ43" i="91"/>
  <c r="AI43" i="91"/>
  <c r="AT43" i="91"/>
  <c r="V43" i="91"/>
  <c r="AB44" i="91"/>
  <c r="AL44" i="91"/>
  <c r="AW44" i="91"/>
  <c r="U43" i="91"/>
  <c r="R43" i="91"/>
  <c r="Q43" i="91"/>
  <c r="N43" i="91"/>
  <c r="M43" i="91"/>
  <c r="L43" i="91"/>
  <c r="AQ42" i="91"/>
  <c r="AP42" i="91"/>
  <c r="AO42" i="91"/>
  <c r="AN42" i="91"/>
  <c r="CE37" i="91"/>
  <c r="CD37" i="91"/>
  <c r="CC37" i="91"/>
  <c r="CB37" i="91"/>
  <c r="CA37" i="91"/>
  <c r="BZ37" i="91"/>
  <c r="W37" i="91"/>
  <c r="V37" i="91"/>
  <c r="S37" i="91"/>
  <c r="R37" i="91"/>
  <c r="O37" i="91"/>
  <c r="N37" i="91"/>
  <c r="L37" i="91"/>
  <c r="H37" i="91"/>
  <c r="C37" i="91"/>
  <c r="CE36" i="91"/>
  <c r="CD36" i="91"/>
  <c r="CC36" i="91"/>
  <c r="CB36" i="91"/>
  <c r="CA36" i="91"/>
  <c r="BZ36" i="91"/>
  <c r="X36" i="91"/>
  <c r="U36" i="91"/>
  <c r="T36" i="91"/>
  <c r="Q36" i="91"/>
  <c r="P36" i="91"/>
  <c r="M36" i="91"/>
  <c r="L36" i="91"/>
  <c r="H36" i="91"/>
  <c r="C36" i="91"/>
  <c r="CE35" i="91"/>
  <c r="CD35" i="91"/>
  <c r="CC35" i="91"/>
  <c r="CB35" i="91"/>
  <c r="CA35" i="91"/>
  <c r="BZ35" i="91"/>
  <c r="AI35" i="91"/>
  <c r="AT35" i="91"/>
  <c r="X35" i="91"/>
  <c r="V35" i="91"/>
  <c r="T35" i="91"/>
  <c r="R35" i="91"/>
  <c r="P35" i="91"/>
  <c r="N35" i="91"/>
  <c r="L35" i="91"/>
  <c r="H35" i="91"/>
  <c r="C35" i="91"/>
  <c r="CE34" i="91"/>
  <c r="CD34" i="91"/>
  <c r="CC34" i="91"/>
  <c r="CB34" i="91"/>
  <c r="CA34" i="91"/>
  <c r="BZ34" i="91"/>
  <c r="AI34" i="91"/>
  <c r="AT34" i="91"/>
  <c r="W34" i="91"/>
  <c r="U34" i="91"/>
  <c r="S34" i="91"/>
  <c r="Q34" i="91"/>
  <c r="O34" i="91"/>
  <c r="M34" i="91"/>
  <c r="L34" i="91"/>
  <c r="H34" i="91"/>
  <c r="C34" i="91"/>
  <c r="CE33" i="91"/>
  <c r="CD33" i="91"/>
  <c r="CC33" i="91"/>
  <c r="CB33" i="91"/>
  <c r="CA33" i="91"/>
  <c r="BZ33" i="91"/>
  <c r="AT33" i="91"/>
  <c r="AI33" i="91"/>
  <c r="X33" i="91"/>
  <c r="X38" i="91"/>
  <c r="AB35" i="91"/>
  <c r="AL35" i="91"/>
  <c r="AW35" i="91"/>
  <c r="W33" i="91"/>
  <c r="W38" i="91"/>
  <c r="AB34" i="91"/>
  <c r="AL34" i="91"/>
  <c r="AW34" i="91"/>
  <c r="T33" i="91"/>
  <c r="T38" i="91"/>
  <c r="AA35" i="91"/>
  <c r="S33" i="91"/>
  <c r="S38" i="91"/>
  <c r="AA34" i="91"/>
  <c r="P33" i="91"/>
  <c r="P38" i="91"/>
  <c r="Z35" i="91"/>
  <c r="O33" i="91"/>
  <c r="O38" i="91"/>
  <c r="Z34" i="91"/>
  <c r="L33" i="91"/>
  <c r="CE32" i="91"/>
  <c r="CD32" i="91"/>
  <c r="CC32" i="91"/>
  <c r="CB32" i="91"/>
  <c r="CA32" i="91"/>
  <c r="BZ32" i="91"/>
  <c r="AT32" i="91"/>
  <c r="AI32" i="91"/>
  <c r="V32" i="91"/>
  <c r="V38" i="91"/>
  <c r="AB33" i="91"/>
  <c r="AL33" i="91"/>
  <c r="AW33" i="91"/>
  <c r="U32" i="91"/>
  <c r="U38" i="91"/>
  <c r="AB32" i="91"/>
  <c r="AL32" i="91"/>
  <c r="AW32" i="91"/>
  <c r="R32" i="91"/>
  <c r="R38" i="91"/>
  <c r="AA33" i="91"/>
  <c r="Q32" i="91"/>
  <c r="Q38" i="91"/>
  <c r="AA32" i="91"/>
  <c r="N32" i="91"/>
  <c r="N38" i="91"/>
  <c r="Z33" i="91"/>
  <c r="M32" i="91"/>
  <c r="M38" i="91"/>
  <c r="Z32" i="91"/>
  <c r="L32" i="91"/>
  <c r="AQ31" i="91"/>
  <c r="AP31" i="91"/>
  <c r="AO31" i="91"/>
  <c r="AN31" i="91"/>
  <c r="CE26" i="91"/>
  <c r="CD26" i="91"/>
  <c r="CC26" i="91"/>
  <c r="CB26" i="91"/>
  <c r="CA26" i="91"/>
  <c r="BZ26" i="91"/>
  <c r="CF26" i="91" s="1"/>
  <c r="W26" i="91"/>
  <c r="V26" i="91"/>
  <c r="S26" i="91"/>
  <c r="R26" i="91"/>
  <c r="O26" i="91"/>
  <c r="N26" i="91"/>
  <c r="L26" i="91"/>
  <c r="H26" i="91"/>
  <c r="C26" i="91"/>
  <c r="CE25" i="91"/>
  <c r="CD25" i="91"/>
  <c r="CC25" i="91"/>
  <c r="CB25" i="91"/>
  <c r="CA25" i="91"/>
  <c r="CF25" i="91" s="1"/>
  <c r="BZ25" i="91"/>
  <c r="X25" i="91"/>
  <c r="U25" i="91"/>
  <c r="T25" i="91"/>
  <c r="Q25" i="91"/>
  <c r="P25" i="91"/>
  <c r="M25" i="91"/>
  <c r="L25" i="91"/>
  <c r="H25" i="91"/>
  <c r="C25" i="91"/>
  <c r="CE24" i="91"/>
  <c r="CD24" i="91"/>
  <c r="CC24" i="91"/>
  <c r="CB24" i="91"/>
  <c r="CA24" i="91"/>
  <c r="BZ24" i="91"/>
  <c r="AI24" i="91"/>
  <c r="AT24" i="91"/>
  <c r="X24" i="91"/>
  <c r="V24" i="91"/>
  <c r="T24" i="91"/>
  <c r="R24" i="91"/>
  <c r="P24" i="91"/>
  <c r="N24" i="91"/>
  <c r="L24" i="91"/>
  <c r="H24" i="91"/>
  <c r="C24" i="91"/>
  <c r="CE23" i="91"/>
  <c r="CD23" i="91"/>
  <c r="CC23" i="91"/>
  <c r="CB23" i="91"/>
  <c r="CA23" i="91"/>
  <c r="BZ23" i="91"/>
  <c r="AT23" i="91"/>
  <c r="AI23" i="91"/>
  <c r="W23" i="91"/>
  <c r="U23" i="91"/>
  <c r="S23" i="91"/>
  <c r="Q23" i="91"/>
  <c r="O23" i="91"/>
  <c r="M23" i="91"/>
  <c r="L23" i="91"/>
  <c r="H23" i="91"/>
  <c r="C23" i="91"/>
  <c r="CE22" i="91"/>
  <c r="CD22" i="91"/>
  <c r="CC22" i="91"/>
  <c r="CB22" i="91"/>
  <c r="CA22" i="91"/>
  <c r="BZ22" i="91"/>
  <c r="AI22" i="91"/>
  <c r="AT22" i="91"/>
  <c r="X22" i="91"/>
  <c r="X27" i="91"/>
  <c r="AB24" i="91"/>
  <c r="AL24" i="91"/>
  <c r="AW24" i="91"/>
  <c r="W22" i="91"/>
  <c r="W27" i="91"/>
  <c r="AB23" i="91"/>
  <c r="AL23" i="91"/>
  <c r="AW23" i="91"/>
  <c r="T22" i="91"/>
  <c r="T27" i="91"/>
  <c r="AA24" i="91"/>
  <c r="S22" i="91"/>
  <c r="S27" i="91"/>
  <c r="AA23" i="91"/>
  <c r="P22" i="91"/>
  <c r="P27" i="91"/>
  <c r="Z24" i="91"/>
  <c r="O22" i="91"/>
  <c r="O27" i="91"/>
  <c r="Z23" i="91"/>
  <c r="L22" i="91"/>
  <c r="CE21" i="91"/>
  <c r="CD21" i="91"/>
  <c r="CC21" i="91"/>
  <c r="CB21" i="91"/>
  <c r="CA21" i="91"/>
  <c r="BZ21" i="91"/>
  <c r="AT21" i="91"/>
  <c r="AI21" i="91"/>
  <c r="V21" i="91"/>
  <c r="V27" i="91"/>
  <c r="AB22" i="91"/>
  <c r="AL22" i="91"/>
  <c r="AW22" i="91"/>
  <c r="U21" i="91"/>
  <c r="U27" i="91"/>
  <c r="AB21" i="91"/>
  <c r="AL21" i="91"/>
  <c r="AW21" i="91"/>
  <c r="R21" i="91"/>
  <c r="R27" i="91"/>
  <c r="AA22" i="91"/>
  <c r="Q21" i="91"/>
  <c r="Q27" i="91"/>
  <c r="AA21" i="91"/>
  <c r="N21" i="91"/>
  <c r="N27" i="91"/>
  <c r="Z22" i="91"/>
  <c r="M21" i="91"/>
  <c r="M27" i="91"/>
  <c r="Z21" i="91"/>
  <c r="L21" i="91"/>
  <c r="AQ20" i="91"/>
  <c r="AP20" i="91"/>
  <c r="AO20" i="91"/>
  <c r="AN20" i="91"/>
  <c r="CE15" i="91"/>
  <c r="CD15" i="91"/>
  <c r="CC15" i="91"/>
  <c r="CB15" i="91"/>
  <c r="CA15" i="91"/>
  <c r="BZ15" i="91"/>
  <c r="CF15" i="91"/>
  <c r="W15" i="91"/>
  <c r="V15" i="91"/>
  <c r="S15" i="91"/>
  <c r="R15" i="91"/>
  <c r="O15" i="91"/>
  <c r="N15" i="91"/>
  <c r="L15" i="91"/>
  <c r="H15" i="91"/>
  <c r="C15" i="91"/>
  <c r="CE14" i="91"/>
  <c r="CD14" i="91"/>
  <c r="CC14" i="91"/>
  <c r="CB14" i="91"/>
  <c r="CA14" i="91"/>
  <c r="BZ14" i="91"/>
  <c r="X14" i="91"/>
  <c r="U14" i="91"/>
  <c r="T14" i="91"/>
  <c r="Q14" i="91"/>
  <c r="P14" i="91"/>
  <c r="M14" i="91"/>
  <c r="L14" i="91"/>
  <c r="H14" i="91"/>
  <c r="C14" i="91"/>
  <c r="CE13" i="91"/>
  <c r="CD13" i="91"/>
  <c r="CC13" i="91"/>
  <c r="CB13" i="91"/>
  <c r="CA13" i="91"/>
  <c r="BZ13" i="91"/>
  <c r="AI13" i="91"/>
  <c r="AT13" i="91"/>
  <c r="X13" i="91"/>
  <c r="V13" i="91"/>
  <c r="T13" i="91"/>
  <c r="R13" i="91"/>
  <c r="P13" i="91"/>
  <c r="N13" i="91"/>
  <c r="L13" i="91"/>
  <c r="H13" i="91"/>
  <c r="C13" i="91"/>
  <c r="CE12" i="91"/>
  <c r="CD12" i="91"/>
  <c r="CC12" i="91"/>
  <c r="CB12" i="91"/>
  <c r="CA12" i="91"/>
  <c r="BZ12" i="91"/>
  <c r="AI12" i="91"/>
  <c r="AT12" i="91"/>
  <c r="W12" i="91"/>
  <c r="U12" i="91"/>
  <c r="S12" i="91"/>
  <c r="Q12" i="91"/>
  <c r="O12" i="91"/>
  <c r="M12" i="91"/>
  <c r="L12" i="91"/>
  <c r="H12" i="91"/>
  <c r="C12" i="91"/>
  <c r="CE11" i="91"/>
  <c r="CD11" i="91"/>
  <c r="CC11" i="91"/>
  <c r="CB11" i="91"/>
  <c r="CA11" i="91"/>
  <c r="BZ11" i="91"/>
  <c r="CF11" i="91" s="1"/>
  <c r="AI11" i="91"/>
  <c r="AT11" i="91"/>
  <c r="X11" i="91"/>
  <c r="X16" i="91"/>
  <c r="AB13" i="91"/>
  <c r="AL13" i="91"/>
  <c r="AW13" i="91"/>
  <c r="W11" i="91"/>
  <c r="W16" i="91"/>
  <c r="AB12" i="91"/>
  <c r="AL12" i="91"/>
  <c r="AW12" i="91"/>
  <c r="T11" i="91"/>
  <c r="T16" i="91"/>
  <c r="AA13" i="91"/>
  <c r="S11" i="91"/>
  <c r="S16" i="91"/>
  <c r="AA12" i="91"/>
  <c r="P11" i="91"/>
  <c r="P16" i="91"/>
  <c r="Z13" i="91"/>
  <c r="O11" i="91"/>
  <c r="O16" i="91"/>
  <c r="Z12" i="91"/>
  <c r="L11" i="91"/>
  <c r="CE10" i="91"/>
  <c r="CD10" i="91"/>
  <c r="CC10" i="91"/>
  <c r="CB10" i="91"/>
  <c r="CA10" i="91"/>
  <c r="BZ10" i="91"/>
  <c r="CF10" i="91" s="1"/>
  <c r="AI10" i="91"/>
  <c r="AT10" i="91"/>
  <c r="V10" i="91"/>
  <c r="V16" i="91"/>
  <c r="AB11" i="91"/>
  <c r="AL11" i="91"/>
  <c r="AW11" i="91"/>
  <c r="U10" i="91"/>
  <c r="U16" i="91"/>
  <c r="AB10" i="91"/>
  <c r="AL10" i="91"/>
  <c r="AW10" i="91"/>
  <c r="R10" i="91"/>
  <c r="R16" i="91"/>
  <c r="AA11" i="91"/>
  <c r="Q10" i="91"/>
  <c r="Q16" i="91"/>
  <c r="AA10" i="91"/>
  <c r="N10" i="91"/>
  <c r="N16" i="91"/>
  <c r="Z11" i="91"/>
  <c r="M10" i="91"/>
  <c r="M16" i="91"/>
  <c r="Z10" i="91"/>
  <c r="L10" i="91"/>
  <c r="AQ9" i="91"/>
  <c r="AP9" i="91"/>
  <c r="AO9" i="91"/>
  <c r="AN9" i="91"/>
  <c r="BK6" i="91"/>
  <c r="C6" i="91"/>
  <c r="CE48" i="90"/>
  <c r="CD48" i="90"/>
  <c r="CC48" i="90"/>
  <c r="CB48" i="90"/>
  <c r="CA48" i="90"/>
  <c r="BZ48" i="90"/>
  <c r="W48" i="90"/>
  <c r="V48" i="90"/>
  <c r="S48" i="90"/>
  <c r="R48" i="90"/>
  <c r="O48" i="90"/>
  <c r="N48" i="90"/>
  <c r="L48" i="90"/>
  <c r="H48" i="90"/>
  <c r="C48" i="90"/>
  <c r="CE47" i="90"/>
  <c r="CD47" i="90"/>
  <c r="CC47" i="90"/>
  <c r="CB47" i="90"/>
  <c r="CA47" i="90"/>
  <c r="BZ47" i="90"/>
  <c r="CF47" i="90"/>
  <c r="X47" i="90"/>
  <c r="U47" i="90"/>
  <c r="T47" i="90"/>
  <c r="Q47" i="90"/>
  <c r="P47" i="90"/>
  <c r="M47" i="90"/>
  <c r="L47" i="90"/>
  <c r="H47" i="90"/>
  <c r="C47" i="90"/>
  <c r="CE46" i="90"/>
  <c r="CD46" i="90"/>
  <c r="CC46" i="90"/>
  <c r="CB46" i="90"/>
  <c r="CA46" i="90"/>
  <c r="BZ46" i="90"/>
  <c r="AI46" i="90"/>
  <c r="AT46" i="90"/>
  <c r="X46" i="90"/>
  <c r="V46" i="90"/>
  <c r="T46" i="90"/>
  <c r="R46" i="90"/>
  <c r="P46" i="90"/>
  <c r="N46" i="90"/>
  <c r="L46" i="90"/>
  <c r="H46" i="90"/>
  <c r="C46" i="90"/>
  <c r="CE45" i="90"/>
  <c r="CD45" i="90"/>
  <c r="CC45" i="90"/>
  <c r="CB45" i="90"/>
  <c r="CA45" i="90"/>
  <c r="BZ45" i="90"/>
  <c r="AI45" i="90"/>
  <c r="AT45" i="90"/>
  <c r="W45" i="90"/>
  <c r="U45" i="90"/>
  <c r="S45" i="90"/>
  <c r="Q45" i="90"/>
  <c r="O45" i="90"/>
  <c r="M45" i="90"/>
  <c r="L45" i="90"/>
  <c r="H45" i="90"/>
  <c r="C45" i="90"/>
  <c r="CE44" i="90"/>
  <c r="CD44" i="90"/>
  <c r="CC44" i="90"/>
  <c r="CB44" i="90"/>
  <c r="CA44" i="90"/>
  <c r="BZ44" i="90"/>
  <c r="AI44" i="90"/>
  <c r="AT44" i="90"/>
  <c r="X44" i="90"/>
  <c r="W44" i="90"/>
  <c r="T44" i="90"/>
  <c r="S44" i="90"/>
  <c r="P44" i="90"/>
  <c r="O44" i="90"/>
  <c r="L44" i="90"/>
  <c r="CE43" i="90"/>
  <c r="CD43" i="90"/>
  <c r="CC43" i="90"/>
  <c r="CB43" i="90"/>
  <c r="CA43" i="90"/>
  <c r="BZ43" i="90"/>
  <c r="AI43" i="90"/>
  <c r="AT43" i="90"/>
  <c r="V43" i="90"/>
  <c r="U43" i="90"/>
  <c r="R43" i="90"/>
  <c r="Q43" i="90"/>
  <c r="N43" i="90"/>
  <c r="M43" i="90"/>
  <c r="L43" i="90"/>
  <c r="AQ42" i="90"/>
  <c r="AP42" i="90"/>
  <c r="AO42" i="90"/>
  <c r="AN42" i="90"/>
  <c r="CE37" i="90"/>
  <c r="CD37" i="90"/>
  <c r="CC37" i="90"/>
  <c r="CB37" i="90"/>
  <c r="CA37" i="90"/>
  <c r="BZ37" i="90"/>
  <c r="W37" i="90"/>
  <c r="V37" i="90"/>
  <c r="S37" i="90"/>
  <c r="R37" i="90"/>
  <c r="O37" i="90"/>
  <c r="N37" i="90"/>
  <c r="L37" i="90"/>
  <c r="H37" i="90"/>
  <c r="C37" i="90"/>
  <c r="CE36" i="90"/>
  <c r="CD36" i="90"/>
  <c r="CC36" i="90"/>
  <c r="CB36" i="90"/>
  <c r="CA36" i="90"/>
  <c r="BZ36" i="90"/>
  <c r="CF36" i="90" s="1"/>
  <c r="X36" i="90"/>
  <c r="U36" i="90"/>
  <c r="T36" i="90"/>
  <c r="Q36" i="90"/>
  <c r="P36" i="90"/>
  <c r="M36" i="90"/>
  <c r="L36" i="90"/>
  <c r="H36" i="90"/>
  <c r="C36" i="90"/>
  <c r="CE35" i="90"/>
  <c r="CD35" i="90"/>
  <c r="CC35" i="90"/>
  <c r="CB35" i="90"/>
  <c r="CA35" i="90"/>
  <c r="BZ35" i="90"/>
  <c r="AI35" i="90"/>
  <c r="AT35" i="90"/>
  <c r="X35" i="90"/>
  <c r="V35" i="90"/>
  <c r="T35" i="90"/>
  <c r="R35" i="90"/>
  <c r="P35" i="90"/>
  <c r="N35" i="90"/>
  <c r="L35" i="90"/>
  <c r="H35" i="90"/>
  <c r="C35" i="90"/>
  <c r="CE34" i="90"/>
  <c r="CD34" i="90"/>
  <c r="CC34" i="90"/>
  <c r="CB34" i="90"/>
  <c r="CA34" i="90"/>
  <c r="BZ34" i="90"/>
  <c r="AI34" i="90"/>
  <c r="AT34" i="90"/>
  <c r="W34" i="90"/>
  <c r="U34" i="90"/>
  <c r="S34" i="90"/>
  <c r="Q34" i="90"/>
  <c r="O34" i="90"/>
  <c r="M34" i="90"/>
  <c r="L34" i="90"/>
  <c r="H34" i="90"/>
  <c r="C34" i="90"/>
  <c r="CE33" i="90"/>
  <c r="CD33" i="90"/>
  <c r="CC33" i="90"/>
  <c r="CB33" i="90"/>
  <c r="CA33" i="90"/>
  <c r="BZ33" i="90"/>
  <c r="AI33" i="90"/>
  <c r="AT33" i="90"/>
  <c r="X33" i="90"/>
  <c r="X38" i="90"/>
  <c r="AB35" i="90"/>
  <c r="AL35" i="90"/>
  <c r="AW35" i="90"/>
  <c r="W33" i="90"/>
  <c r="W38" i="90"/>
  <c r="AB34" i="90"/>
  <c r="AL34" i="90"/>
  <c r="AW34" i="90"/>
  <c r="T33" i="90"/>
  <c r="T38" i="90"/>
  <c r="AA35" i="90"/>
  <c r="S33" i="90"/>
  <c r="S38" i="90"/>
  <c r="AA34" i="90"/>
  <c r="P33" i="90"/>
  <c r="P38" i="90"/>
  <c r="Z35" i="90"/>
  <c r="O33" i="90"/>
  <c r="O38" i="90"/>
  <c r="Z34" i="90"/>
  <c r="L33" i="90"/>
  <c r="CE32" i="90"/>
  <c r="CD32" i="90"/>
  <c r="CC32" i="90"/>
  <c r="CB32" i="90"/>
  <c r="CA32" i="90"/>
  <c r="BZ32" i="90"/>
  <c r="AI32" i="90"/>
  <c r="AT32" i="90"/>
  <c r="V32" i="90"/>
  <c r="V38" i="90"/>
  <c r="AB33" i="90"/>
  <c r="AL33" i="90"/>
  <c r="AW33" i="90"/>
  <c r="U32" i="90"/>
  <c r="U38" i="90"/>
  <c r="AB32" i="90"/>
  <c r="AL32" i="90"/>
  <c r="AW32" i="90"/>
  <c r="R32" i="90"/>
  <c r="R38" i="90"/>
  <c r="AA33" i="90"/>
  <c r="Q32" i="90"/>
  <c r="Q38" i="90"/>
  <c r="AA32" i="90"/>
  <c r="N32" i="90"/>
  <c r="N38" i="90"/>
  <c r="Z33" i="90"/>
  <c r="M32" i="90"/>
  <c r="M38" i="90"/>
  <c r="Z32" i="90"/>
  <c r="L32" i="90"/>
  <c r="AQ31" i="90"/>
  <c r="AP31" i="90"/>
  <c r="AO31" i="90"/>
  <c r="AN31" i="90"/>
  <c r="CE26" i="90"/>
  <c r="CD26" i="90"/>
  <c r="CC26" i="90"/>
  <c r="CB26" i="90"/>
  <c r="CA26" i="90"/>
  <c r="BZ26" i="90"/>
  <c r="CF26" i="90" s="1"/>
  <c r="W26" i="90"/>
  <c r="V26" i="90"/>
  <c r="S26" i="90"/>
  <c r="R26" i="90"/>
  <c r="O26" i="90"/>
  <c r="N26" i="90"/>
  <c r="L26" i="90"/>
  <c r="H26" i="90"/>
  <c r="C26" i="90"/>
  <c r="CE25" i="90"/>
  <c r="CD25" i="90"/>
  <c r="CC25" i="90"/>
  <c r="CB25" i="90"/>
  <c r="CA25" i="90"/>
  <c r="BZ25" i="90"/>
  <c r="X25" i="90"/>
  <c r="U25" i="90"/>
  <c r="T25" i="90"/>
  <c r="Q25" i="90"/>
  <c r="P25" i="90"/>
  <c r="M25" i="90"/>
  <c r="L25" i="90"/>
  <c r="H25" i="90"/>
  <c r="C25" i="90"/>
  <c r="CE24" i="90"/>
  <c r="CD24" i="90"/>
  <c r="CC24" i="90"/>
  <c r="CB24" i="90"/>
  <c r="CA24" i="90"/>
  <c r="BZ24" i="90"/>
  <c r="AI24" i="90"/>
  <c r="AT24" i="90"/>
  <c r="X24" i="90"/>
  <c r="V24" i="90"/>
  <c r="T24" i="90"/>
  <c r="R24" i="90"/>
  <c r="P24" i="90"/>
  <c r="N24" i="90"/>
  <c r="L24" i="90"/>
  <c r="H24" i="90"/>
  <c r="C24" i="90"/>
  <c r="CE23" i="90"/>
  <c r="CD23" i="90"/>
  <c r="CC23" i="90"/>
  <c r="CB23" i="90"/>
  <c r="CA23" i="90"/>
  <c r="BZ23" i="90"/>
  <c r="AI23" i="90"/>
  <c r="AT23" i="90"/>
  <c r="W23" i="90"/>
  <c r="U23" i="90"/>
  <c r="S23" i="90"/>
  <c r="Q23" i="90"/>
  <c r="O23" i="90"/>
  <c r="M23" i="90"/>
  <c r="L23" i="90"/>
  <c r="H23" i="90"/>
  <c r="C23" i="90"/>
  <c r="CE22" i="90"/>
  <c r="CD22" i="90"/>
  <c r="CC22" i="90"/>
  <c r="CB22" i="90"/>
  <c r="CA22" i="90"/>
  <c r="BZ22" i="90"/>
  <c r="CF22" i="90" s="1"/>
  <c r="AI22" i="90"/>
  <c r="AT22" i="90"/>
  <c r="X22" i="90"/>
  <c r="X27" i="90"/>
  <c r="AB24" i="90"/>
  <c r="AL24" i="90"/>
  <c r="AW24" i="90"/>
  <c r="W22" i="90"/>
  <c r="W27" i="90"/>
  <c r="AB23" i="90"/>
  <c r="AL23" i="90"/>
  <c r="AW23" i="90"/>
  <c r="T22" i="90"/>
  <c r="T27" i="90"/>
  <c r="AA24" i="90"/>
  <c r="S22" i="90"/>
  <c r="S27" i="90"/>
  <c r="AA23" i="90"/>
  <c r="P22" i="90"/>
  <c r="P27" i="90"/>
  <c r="Z24" i="90"/>
  <c r="O22" i="90"/>
  <c r="O27" i="90"/>
  <c r="Z23" i="90"/>
  <c r="L22" i="90"/>
  <c r="CE21" i="90"/>
  <c r="CD21" i="90"/>
  <c r="CC21" i="90"/>
  <c r="CB21" i="90"/>
  <c r="CA21" i="90"/>
  <c r="BZ21" i="90"/>
  <c r="AI21" i="90"/>
  <c r="AT21" i="90"/>
  <c r="V21" i="90"/>
  <c r="V27" i="90"/>
  <c r="AB22" i="90"/>
  <c r="AL22" i="90"/>
  <c r="AW22" i="90"/>
  <c r="U21" i="90"/>
  <c r="U27" i="90"/>
  <c r="AB21" i="90"/>
  <c r="AL21" i="90"/>
  <c r="AW21" i="90"/>
  <c r="R21" i="90"/>
  <c r="R27" i="90"/>
  <c r="AA22" i="90"/>
  <c r="Q21" i="90"/>
  <c r="Q27" i="90"/>
  <c r="AA21" i="90"/>
  <c r="N21" i="90"/>
  <c r="N27" i="90"/>
  <c r="Z22" i="90"/>
  <c r="M21" i="90"/>
  <c r="M27" i="90"/>
  <c r="Z21" i="90"/>
  <c r="L21" i="90"/>
  <c r="AQ20" i="90"/>
  <c r="AP20" i="90"/>
  <c r="AO20" i="90"/>
  <c r="AN20" i="90"/>
  <c r="CE15" i="90"/>
  <c r="CD15" i="90"/>
  <c r="CC15" i="90"/>
  <c r="CB15" i="90"/>
  <c r="CA15" i="90"/>
  <c r="BZ15" i="90"/>
  <c r="W15" i="90"/>
  <c r="V15" i="90"/>
  <c r="S15" i="90"/>
  <c r="R15" i="90"/>
  <c r="O15" i="90"/>
  <c r="N15" i="90"/>
  <c r="L15" i="90"/>
  <c r="H15" i="90"/>
  <c r="C15" i="90"/>
  <c r="CE14" i="90"/>
  <c r="CD14" i="90"/>
  <c r="CC14" i="90"/>
  <c r="CB14" i="90"/>
  <c r="CA14" i="90"/>
  <c r="BZ14" i="90"/>
  <c r="CF14" i="90"/>
  <c r="X14" i="90"/>
  <c r="U14" i="90"/>
  <c r="T14" i="90"/>
  <c r="Q14" i="90"/>
  <c r="P14" i="90"/>
  <c r="M14" i="90"/>
  <c r="L14" i="90"/>
  <c r="H14" i="90"/>
  <c r="C14" i="90"/>
  <c r="CE13" i="90"/>
  <c r="CD13" i="90"/>
  <c r="CC13" i="90"/>
  <c r="CB13" i="90"/>
  <c r="CA13" i="90"/>
  <c r="BZ13" i="90"/>
  <c r="AI13" i="90"/>
  <c r="AT13" i="90"/>
  <c r="X13" i="90"/>
  <c r="V13" i="90"/>
  <c r="T13" i="90"/>
  <c r="R13" i="90"/>
  <c r="P13" i="90"/>
  <c r="N13" i="90"/>
  <c r="L13" i="90"/>
  <c r="H13" i="90"/>
  <c r="C13" i="90"/>
  <c r="CE12" i="90"/>
  <c r="CD12" i="90"/>
  <c r="CC12" i="90"/>
  <c r="CB12" i="90"/>
  <c r="CA12" i="90"/>
  <c r="BZ12" i="90"/>
  <c r="CF12" i="90" s="1"/>
  <c r="AI12" i="90"/>
  <c r="AT12" i="90"/>
  <c r="W12" i="90"/>
  <c r="U12" i="90"/>
  <c r="S12" i="90"/>
  <c r="Q12" i="90"/>
  <c r="O12" i="90"/>
  <c r="M12" i="90"/>
  <c r="L12" i="90"/>
  <c r="H12" i="90"/>
  <c r="C12" i="90"/>
  <c r="CE11" i="90"/>
  <c r="CD11" i="90"/>
  <c r="CC11" i="90"/>
  <c r="CB11" i="90"/>
  <c r="CA11" i="90"/>
  <c r="BZ11" i="90"/>
  <c r="CF11" i="90" s="1"/>
  <c r="AI11" i="90"/>
  <c r="AT11" i="90"/>
  <c r="X11" i="90"/>
  <c r="X16" i="90"/>
  <c r="AB13" i="90"/>
  <c r="AL13" i="90"/>
  <c r="AW13" i="90"/>
  <c r="W11" i="90"/>
  <c r="W16" i="90"/>
  <c r="AB12" i="90"/>
  <c r="AL12" i="90"/>
  <c r="AW12" i="90"/>
  <c r="T11" i="90"/>
  <c r="T16" i="90"/>
  <c r="AA13" i="90"/>
  <c r="S11" i="90"/>
  <c r="S16" i="90"/>
  <c r="AA12" i="90"/>
  <c r="P11" i="90"/>
  <c r="P16" i="90"/>
  <c r="Z13" i="90"/>
  <c r="O11" i="90"/>
  <c r="O16" i="90"/>
  <c r="Z12" i="90"/>
  <c r="L11" i="90"/>
  <c r="CE10" i="90"/>
  <c r="CD10" i="90"/>
  <c r="CC10" i="90"/>
  <c r="CB10" i="90"/>
  <c r="CA10" i="90"/>
  <c r="BZ10" i="90"/>
  <c r="CF10" i="90" s="1"/>
  <c r="AI10" i="90"/>
  <c r="AT10" i="90"/>
  <c r="V10" i="90"/>
  <c r="V16" i="90"/>
  <c r="AB11" i="90"/>
  <c r="AL11" i="90"/>
  <c r="AW11" i="90"/>
  <c r="U10" i="90"/>
  <c r="U16" i="90"/>
  <c r="AB10" i="90"/>
  <c r="AL10" i="90"/>
  <c r="AW10" i="90"/>
  <c r="R10" i="90"/>
  <c r="R16" i="90"/>
  <c r="AA11" i="90"/>
  <c r="Q10" i="90"/>
  <c r="Q16" i="90"/>
  <c r="AA10" i="90"/>
  <c r="N10" i="90"/>
  <c r="N16" i="90"/>
  <c r="Z11" i="90"/>
  <c r="M10" i="90"/>
  <c r="M16" i="90"/>
  <c r="Z10" i="90"/>
  <c r="L10" i="90"/>
  <c r="AQ9" i="90"/>
  <c r="AP9" i="90"/>
  <c r="AO9" i="90"/>
  <c r="AN9" i="90"/>
  <c r="BK6" i="90"/>
  <c r="C6" i="90"/>
  <c r="CE48" i="89"/>
  <c r="CD48" i="89"/>
  <c r="CC48" i="89"/>
  <c r="CB48" i="89"/>
  <c r="CA48" i="89"/>
  <c r="BZ48" i="89"/>
  <c r="W48" i="89"/>
  <c r="V48" i="89"/>
  <c r="S48" i="89"/>
  <c r="R48" i="89"/>
  <c r="O48" i="89"/>
  <c r="N48" i="89"/>
  <c r="L48" i="89"/>
  <c r="H48" i="89"/>
  <c r="C48" i="89"/>
  <c r="CE47" i="89"/>
  <c r="CD47" i="89"/>
  <c r="CC47" i="89"/>
  <c r="CB47" i="89"/>
  <c r="CA47" i="89"/>
  <c r="BZ47" i="89"/>
  <c r="X47" i="89"/>
  <c r="U47" i="89"/>
  <c r="U49" i="89"/>
  <c r="T47" i="89"/>
  <c r="T49" i="89"/>
  <c r="Q47" i="89"/>
  <c r="P47" i="89"/>
  <c r="M47" i="89"/>
  <c r="L47" i="89"/>
  <c r="H47" i="89"/>
  <c r="C47" i="89"/>
  <c r="CE46" i="89"/>
  <c r="CD46" i="89"/>
  <c r="CC46" i="89"/>
  <c r="CB46" i="89"/>
  <c r="CA46" i="89"/>
  <c r="BZ46" i="89"/>
  <c r="AI46" i="89"/>
  <c r="AT46" i="89"/>
  <c r="X46" i="89"/>
  <c r="X49" i="89"/>
  <c r="V46" i="89"/>
  <c r="T46" i="89"/>
  <c r="R46" i="89"/>
  <c r="P46" i="89"/>
  <c r="P49" i="89"/>
  <c r="N46" i="89"/>
  <c r="L46" i="89"/>
  <c r="H46" i="89"/>
  <c r="C46" i="89"/>
  <c r="CE45" i="89"/>
  <c r="CD45" i="89"/>
  <c r="CC45" i="89"/>
  <c r="CB45" i="89"/>
  <c r="CA45" i="89"/>
  <c r="BZ45" i="89"/>
  <c r="AI45" i="89"/>
  <c r="AT45" i="89"/>
  <c r="W45" i="89"/>
  <c r="U45" i="89"/>
  <c r="S45" i="89"/>
  <c r="Q45" i="89"/>
  <c r="Q49" i="89"/>
  <c r="O45" i="89"/>
  <c r="M45" i="89"/>
  <c r="M49" i="89"/>
  <c r="L45" i="89"/>
  <c r="H45" i="89"/>
  <c r="C45" i="89"/>
  <c r="CE44" i="89"/>
  <c r="CD44" i="89"/>
  <c r="CC44" i="89"/>
  <c r="CB44" i="89"/>
  <c r="CA44" i="89"/>
  <c r="BZ44" i="89"/>
  <c r="CF44" i="89" s="1"/>
  <c r="AI44" i="89"/>
  <c r="AT44" i="89"/>
  <c r="X44" i="89"/>
  <c r="AB46" i="89"/>
  <c r="AL46" i="89"/>
  <c r="AW46" i="89"/>
  <c r="W44" i="89"/>
  <c r="T44" i="89"/>
  <c r="AA46" i="89"/>
  <c r="S44" i="89"/>
  <c r="AA45" i="89"/>
  <c r="P44" i="89"/>
  <c r="Z46" i="89"/>
  <c r="O44" i="89"/>
  <c r="L44" i="89"/>
  <c r="CE43" i="89"/>
  <c r="CD43" i="89"/>
  <c r="CC43" i="89"/>
  <c r="CB43" i="89"/>
  <c r="CA43" i="89"/>
  <c r="BZ43" i="89"/>
  <c r="AI43" i="89"/>
  <c r="AT43" i="89"/>
  <c r="V43" i="89"/>
  <c r="AB44" i="89"/>
  <c r="AL44" i="89"/>
  <c r="AW44" i="89"/>
  <c r="U43" i="89"/>
  <c r="AB43" i="89"/>
  <c r="AL43" i="89"/>
  <c r="AW43" i="89"/>
  <c r="R43" i="89"/>
  <c r="Q43" i="89"/>
  <c r="AA43" i="89"/>
  <c r="N43" i="89"/>
  <c r="M43" i="89"/>
  <c r="Z43" i="89"/>
  <c r="L43" i="89"/>
  <c r="AQ42" i="89"/>
  <c r="AP42" i="89"/>
  <c r="AO42" i="89"/>
  <c r="AN42" i="89"/>
  <c r="CE37" i="89"/>
  <c r="CD37" i="89"/>
  <c r="CC37" i="89"/>
  <c r="CB37" i="89"/>
  <c r="CA37" i="89"/>
  <c r="BZ37" i="89"/>
  <c r="W37" i="89"/>
  <c r="V37" i="89"/>
  <c r="S37" i="89"/>
  <c r="R37" i="89"/>
  <c r="O37" i="89"/>
  <c r="N37" i="89"/>
  <c r="L37" i="89"/>
  <c r="H37" i="89"/>
  <c r="C37" i="89"/>
  <c r="CE36" i="89"/>
  <c r="CD36" i="89"/>
  <c r="CC36" i="89"/>
  <c r="CB36" i="89"/>
  <c r="CA36" i="89"/>
  <c r="BZ36" i="89"/>
  <c r="CF36" i="89"/>
  <c r="X36" i="89"/>
  <c r="U36" i="89"/>
  <c r="T36" i="89"/>
  <c r="Q36" i="89"/>
  <c r="P36" i="89"/>
  <c r="M36" i="89"/>
  <c r="L36" i="89"/>
  <c r="H36" i="89"/>
  <c r="C36" i="89"/>
  <c r="CE35" i="89"/>
  <c r="CD35" i="89"/>
  <c r="CC35" i="89"/>
  <c r="CB35" i="89"/>
  <c r="CA35" i="89"/>
  <c r="BZ35" i="89"/>
  <c r="AI35" i="89"/>
  <c r="AT35" i="89"/>
  <c r="X35" i="89"/>
  <c r="V35" i="89"/>
  <c r="T35" i="89"/>
  <c r="R35" i="89"/>
  <c r="P35" i="89"/>
  <c r="N35" i="89"/>
  <c r="L35" i="89"/>
  <c r="H35" i="89"/>
  <c r="C35" i="89"/>
  <c r="CE34" i="89"/>
  <c r="CD34" i="89"/>
  <c r="CC34" i="89"/>
  <c r="CB34" i="89"/>
  <c r="CA34" i="89"/>
  <c r="BZ34" i="89"/>
  <c r="AI34" i="89"/>
  <c r="AT34" i="89"/>
  <c r="W34" i="89"/>
  <c r="U34" i="89"/>
  <c r="S34" i="89"/>
  <c r="Q34" i="89"/>
  <c r="O34" i="89"/>
  <c r="M34" i="89"/>
  <c r="L34" i="89"/>
  <c r="H34" i="89"/>
  <c r="C34" i="89"/>
  <c r="CE33" i="89"/>
  <c r="CD33" i="89"/>
  <c r="CC33" i="89"/>
  <c r="CB33" i="89"/>
  <c r="CA33" i="89"/>
  <c r="BZ33" i="89"/>
  <c r="AI33" i="89"/>
  <c r="AT33" i="89"/>
  <c r="X33" i="89"/>
  <c r="X38" i="89"/>
  <c r="AB35" i="89"/>
  <c r="AL35" i="89"/>
  <c r="AW35" i="89"/>
  <c r="W33" i="89"/>
  <c r="W38" i="89"/>
  <c r="AB34" i="89"/>
  <c r="AL34" i="89"/>
  <c r="AW34" i="89"/>
  <c r="T33" i="89"/>
  <c r="T38" i="89"/>
  <c r="AA35" i="89"/>
  <c r="S33" i="89"/>
  <c r="S38" i="89"/>
  <c r="AA34" i="89"/>
  <c r="P33" i="89"/>
  <c r="P38" i="89"/>
  <c r="Z35" i="89"/>
  <c r="O33" i="89"/>
  <c r="O38" i="89"/>
  <c r="Z34" i="89"/>
  <c r="L33" i="89"/>
  <c r="CE32" i="89"/>
  <c r="CD32" i="89"/>
  <c r="CC32" i="89"/>
  <c r="CB32" i="89"/>
  <c r="CA32" i="89"/>
  <c r="BZ32" i="89"/>
  <c r="AI32" i="89"/>
  <c r="AT32" i="89"/>
  <c r="V32" i="89"/>
  <c r="V38" i="89"/>
  <c r="AB33" i="89"/>
  <c r="AL33" i="89"/>
  <c r="AW33" i="89"/>
  <c r="U32" i="89"/>
  <c r="U38" i="89"/>
  <c r="AB32" i="89"/>
  <c r="AL32" i="89"/>
  <c r="AW32" i="89"/>
  <c r="R32" i="89"/>
  <c r="R38" i="89"/>
  <c r="AA33" i="89"/>
  <c r="Q32" i="89"/>
  <c r="Q38" i="89"/>
  <c r="AA32" i="89"/>
  <c r="N32" i="89"/>
  <c r="N38" i="89"/>
  <c r="Z33" i="89"/>
  <c r="M32" i="89"/>
  <c r="M38" i="89"/>
  <c r="Z32" i="89"/>
  <c r="L32" i="89"/>
  <c r="AQ31" i="89"/>
  <c r="AP31" i="89"/>
  <c r="AO31" i="89"/>
  <c r="AN31" i="89"/>
  <c r="CE26" i="89"/>
  <c r="CD26" i="89"/>
  <c r="CC26" i="89"/>
  <c r="CB26" i="89"/>
  <c r="CA26" i="89"/>
  <c r="BZ26" i="89"/>
  <c r="CF26" i="89"/>
  <c r="W26" i="89"/>
  <c r="V26" i="89"/>
  <c r="S26" i="89"/>
  <c r="R26" i="89"/>
  <c r="O26" i="89"/>
  <c r="N26" i="89"/>
  <c r="L26" i="89"/>
  <c r="H26" i="89"/>
  <c r="C26" i="89"/>
  <c r="CE25" i="89"/>
  <c r="CD25" i="89"/>
  <c r="CC25" i="89"/>
  <c r="CB25" i="89"/>
  <c r="CA25" i="89"/>
  <c r="BZ25" i="89"/>
  <c r="CF25" i="89" s="1"/>
  <c r="X25" i="89"/>
  <c r="U25" i="89"/>
  <c r="T25" i="89"/>
  <c r="Q25" i="89"/>
  <c r="P25" i="89"/>
  <c r="M25" i="89"/>
  <c r="L25" i="89"/>
  <c r="H25" i="89"/>
  <c r="C25" i="89"/>
  <c r="CE24" i="89"/>
  <c r="CD24" i="89"/>
  <c r="CC24" i="89"/>
  <c r="CB24" i="89"/>
  <c r="CA24" i="89"/>
  <c r="BZ24" i="89"/>
  <c r="AI24" i="89"/>
  <c r="AT24" i="89"/>
  <c r="X24" i="89"/>
  <c r="V24" i="89"/>
  <c r="T24" i="89"/>
  <c r="R24" i="89"/>
  <c r="P24" i="89"/>
  <c r="N24" i="89"/>
  <c r="L24" i="89"/>
  <c r="H24" i="89"/>
  <c r="C24" i="89"/>
  <c r="CE23" i="89"/>
  <c r="CD23" i="89"/>
  <c r="CC23" i="89"/>
  <c r="CB23" i="89"/>
  <c r="CA23" i="89"/>
  <c r="BZ23" i="89"/>
  <c r="AI23" i="89"/>
  <c r="AT23" i="89"/>
  <c r="W23" i="89"/>
  <c r="U23" i="89"/>
  <c r="S23" i="89"/>
  <c r="Q23" i="89"/>
  <c r="O23" i="89"/>
  <c r="M23" i="89"/>
  <c r="L23" i="89"/>
  <c r="H23" i="89"/>
  <c r="C23" i="89"/>
  <c r="CE22" i="89"/>
  <c r="CD22" i="89"/>
  <c r="CC22" i="89"/>
  <c r="CB22" i="89"/>
  <c r="CA22" i="89"/>
  <c r="BZ22" i="89"/>
  <c r="AI22" i="89"/>
  <c r="AT22" i="89"/>
  <c r="X22" i="89"/>
  <c r="X27" i="89"/>
  <c r="AB24" i="89"/>
  <c r="AL24" i="89"/>
  <c r="AW24" i="89"/>
  <c r="W22" i="89"/>
  <c r="W27" i="89"/>
  <c r="AB23" i="89"/>
  <c r="AL23" i="89"/>
  <c r="AW23" i="89"/>
  <c r="T22" i="89"/>
  <c r="T27" i="89"/>
  <c r="AA24" i="89"/>
  <c r="S22" i="89"/>
  <c r="S27" i="89"/>
  <c r="AA23" i="89"/>
  <c r="P22" i="89"/>
  <c r="P27" i="89"/>
  <c r="Z24" i="89"/>
  <c r="O22" i="89"/>
  <c r="O27" i="89"/>
  <c r="Z23" i="89"/>
  <c r="L22" i="89"/>
  <c r="CE21" i="89"/>
  <c r="CD21" i="89"/>
  <c r="CC21" i="89"/>
  <c r="CB21" i="89"/>
  <c r="CA21" i="89"/>
  <c r="BZ21" i="89"/>
  <c r="AI21" i="89"/>
  <c r="AT21" i="89"/>
  <c r="V21" i="89"/>
  <c r="V27" i="89"/>
  <c r="AB22" i="89"/>
  <c r="AL22" i="89"/>
  <c r="AW22" i="89"/>
  <c r="U21" i="89"/>
  <c r="U27" i="89"/>
  <c r="AB21" i="89"/>
  <c r="AL21" i="89"/>
  <c r="AW21" i="89"/>
  <c r="R21" i="89"/>
  <c r="R27" i="89"/>
  <c r="AA22" i="89"/>
  <c r="Q21" i="89"/>
  <c r="Q27" i="89"/>
  <c r="AA21" i="89"/>
  <c r="N21" i="89"/>
  <c r="N27" i="89"/>
  <c r="Z22" i="89"/>
  <c r="M21" i="89"/>
  <c r="M27" i="89"/>
  <c r="Z21" i="89"/>
  <c r="L21" i="89"/>
  <c r="AQ20" i="89"/>
  <c r="AP20" i="89"/>
  <c r="AO20" i="89"/>
  <c r="AN20" i="89"/>
  <c r="CE15" i="89"/>
  <c r="CD15" i="89"/>
  <c r="CC15" i="89"/>
  <c r="CB15" i="89"/>
  <c r="CA15" i="89"/>
  <c r="BZ15" i="89"/>
  <c r="W15" i="89"/>
  <c r="V15" i="89"/>
  <c r="S15" i="89"/>
  <c r="R15" i="89"/>
  <c r="O15" i="89"/>
  <c r="N15" i="89"/>
  <c r="L15" i="89"/>
  <c r="H15" i="89"/>
  <c r="C15" i="89"/>
  <c r="CE14" i="89"/>
  <c r="CD14" i="89"/>
  <c r="CC14" i="89"/>
  <c r="CB14" i="89"/>
  <c r="CA14" i="89"/>
  <c r="BZ14" i="89"/>
  <c r="X14" i="89"/>
  <c r="U14" i="89"/>
  <c r="T14" i="89"/>
  <c r="Q14" i="89"/>
  <c r="P14" i="89"/>
  <c r="M14" i="89"/>
  <c r="L14" i="89"/>
  <c r="H14" i="89"/>
  <c r="C14" i="89"/>
  <c r="CE13" i="89"/>
  <c r="CD13" i="89"/>
  <c r="CC13" i="89"/>
  <c r="CB13" i="89"/>
  <c r="CA13" i="89"/>
  <c r="BZ13" i="89"/>
  <c r="AI13" i="89"/>
  <c r="AT13" i="89"/>
  <c r="X13" i="89"/>
  <c r="V13" i="89"/>
  <c r="T13" i="89"/>
  <c r="R13" i="89"/>
  <c r="P13" i="89"/>
  <c r="N13" i="89"/>
  <c r="L13" i="89"/>
  <c r="H13" i="89"/>
  <c r="C13" i="89"/>
  <c r="CE12" i="89"/>
  <c r="CD12" i="89"/>
  <c r="CC12" i="89"/>
  <c r="CB12" i="89"/>
  <c r="CA12" i="89"/>
  <c r="BZ12" i="89"/>
  <c r="CF12" i="89" s="1"/>
  <c r="AI12" i="89"/>
  <c r="AT12" i="89"/>
  <c r="W12" i="89"/>
  <c r="U12" i="89"/>
  <c r="S12" i="89"/>
  <c r="Q12" i="89"/>
  <c r="O12" i="89"/>
  <c r="M12" i="89"/>
  <c r="L12" i="89"/>
  <c r="H12" i="89"/>
  <c r="C12" i="89"/>
  <c r="CE11" i="89"/>
  <c r="CD11" i="89"/>
  <c r="CC11" i="89"/>
  <c r="CB11" i="89"/>
  <c r="CA11" i="89"/>
  <c r="BZ11" i="89"/>
  <c r="AI11" i="89"/>
  <c r="AT11" i="89"/>
  <c r="X11" i="89"/>
  <c r="X16" i="89"/>
  <c r="AB13" i="89"/>
  <c r="AL13" i="89"/>
  <c r="AW13" i="89"/>
  <c r="W11" i="89"/>
  <c r="W16" i="89"/>
  <c r="AB12" i="89"/>
  <c r="AL12" i="89"/>
  <c r="AW12" i="89"/>
  <c r="T11" i="89"/>
  <c r="T16" i="89"/>
  <c r="AA13" i="89"/>
  <c r="S11" i="89"/>
  <c r="S16" i="89"/>
  <c r="AA12" i="89"/>
  <c r="P11" i="89"/>
  <c r="P16" i="89"/>
  <c r="Z13" i="89"/>
  <c r="O11" i="89"/>
  <c r="O16" i="89"/>
  <c r="Z12" i="89"/>
  <c r="L11" i="89"/>
  <c r="CE10" i="89"/>
  <c r="CD10" i="89"/>
  <c r="CC10" i="89"/>
  <c r="CB10" i="89"/>
  <c r="CA10" i="89"/>
  <c r="BZ10" i="89"/>
  <c r="AI10" i="89"/>
  <c r="AT10" i="89"/>
  <c r="V10" i="89"/>
  <c r="V16" i="89"/>
  <c r="AB11" i="89"/>
  <c r="AL11" i="89"/>
  <c r="AW11" i="89"/>
  <c r="U10" i="89"/>
  <c r="U16" i="89"/>
  <c r="AB10" i="89"/>
  <c r="AL10" i="89"/>
  <c r="AW10" i="89"/>
  <c r="R10" i="89"/>
  <c r="R16" i="89"/>
  <c r="AA11" i="89"/>
  <c r="Q10" i="89"/>
  <c r="Q16" i="89"/>
  <c r="AA10" i="89"/>
  <c r="N10" i="89"/>
  <c r="N16" i="89"/>
  <c r="Z11" i="89"/>
  <c r="M10" i="89"/>
  <c r="M16" i="89"/>
  <c r="Z10" i="89"/>
  <c r="L10" i="89"/>
  <c r="AQ9" i="89"/>
  <c r="AP9" i="89"/>
  <c r="AO9" i="89"/>
  <c r="AN9" i="89"/>
  <c r="BK6" i="89"/>
  <c r="C6" i="89"/>
  <c r="CE48" i="88"/>
  <c r="CD48" i="88"/>
  <c r="CC48" i="88"/>
  <c r="CB48" i="88"/>
  <c r="CA48" i="88"/>
  <c r="BZ48" i="88"/>
  <c r="W48" i="88"/>
  <c r="V48" i="88"/>
  <c r="S48" i="88"/>
  <c r="R48" i="88"/>
  <c r="O48" i="88"/>
  <c r="N48" i="88"/>
  <c r="L48" i="88"/>
  <c r="H48" i="88"/>
  <c r="C48" i="88"/>
  <c r="CE47" i="88"/>
  <c r="CD47" i="88"/>
  <c r="CC47" i="88"/>
  <c r="CB47" i="88"/>
  <c r="CA47" i="88"/>
  <c r="BZ47" i="88"/>
  <c r="CF47" i="88"/>
  <c r="X47" i="88"/>
  <c r="U47" i="88"/>
  <c r="T47" i="88"/>
  <c r="Q47" i="88"/>
  <c r="P47" i="88"/>
  <c r="M47" i="88"/>
  <c r="L47" i="88"/>
  <c r="H47" i="88"/>
  <c r="C47" i="88"/>
  <c r="CE46" i="88"/>
  <c r="CD46" i="88"/>
  <c r="CC46" i="88"/>
  <c r="CB46" i="88"/>
  <c r="CA46" i="88"/>
  <c r="BZ46" i="88"/>
  <c r="AI46" i="88"/>
  <c r="AT46" i="88"/>
  <c r="X46" i="88"/>
  <c r="V46" i="88"/>
  <c r="T46" i="88"/>
  <c r="R46" i="88"/>
  <c r="P46" i="88"/>
  <c r="N46" i="88"/>
  <c r="L46" i="88"/>
  <c r="H46" i="88"/>
  <c r="C46" i="88"/>
  <c r="CE45" i="88"/>
  <c r="CD45" i="88"/>
  <c r="CC45" i="88"/>
  <c r="CB45" i="88"/>
  <c r="CA45" i="88"/>
  <c r="BZ45" i="88"/>
  <c r="AI45" i="88"/>
  <c r="AT45" i="88"/>
  <c r="W45" i="88"/>
  <c r="U45" i="88"/>
  <c r="S45" i="88"/>
  <c r="Q45" i="88"/>
  <c r="O45" i="88"/>
  <c r="M45" i="88"/>
  <c r="L45" i="88"/>
  <c r="H45" i="88"/>
  <c r="C45" i="88"/>
  <c r="CE44" i="88"/>
  <c r="CD44" i="88"/>
  <c r="CC44" i="88"/>
  <c r="CB44" i="88"/>
  <c r="CA44" i="88"/>
  <c r="BZ44" i="88"/>
  <c r="AI44" i="88"/>
  <c r="AT44" i="88"/>
  <c r="X44" i="88"/>
  <c r="W44" i="88"/>
  <c r="T44" i="88"/>
  <c r="S44" i="88"/>
  <c r="P44" i="88"/>
  <c r="O44" i="88"/>
  <c r="L44" i="88"/>
  <c r="CE43" i="88"/>
  <c r="CD43" i="88"/>
  <c r="CC43" i="88"/>
  <c r="CB43" i="88"/>
  <c r="CA43" i="88"/>
  <c r="BZ43" i="88"/>
  <c r="AI43" i="88"/>
  <c r="AT43" i="88"/>
  <c r="V43" i="88"/>
  <c r="U43" i="88"/>
  <c r="R43" i="88"/>
  <c r="Q43" i="88"/>
  <c r="N43" i="88"/>
  <c r="M43" i="88"/>
  <c r="L43" i="88"/>
  <c r="AQ42" i="88"/>
  <c r="AP42" i="88"/>
  <c r="AO42" i="88"/>
  <c r="AN42" i="88"/>
  <c r="CE37" i="88"/>
  <c r="CD37" i="88"/>
  <c r="CC37" i="88"/>
  <c r="CB37" i="88"/>
  <c r="CA37" i="88"/>
  <c r="BZ37" i="88"/>
  <c r="W37" i="88"/>
  <c r="V37" i="88"/>
  <c r="S37" i="88"/>
  <c r="R37" i="88"/>
  <c r="O37" i="88"/>
  <c r="N37" i="88"/>
  <c r="L37" i="88"/>
  <c r="H37" i="88"/>
  <c r="C37" i="88"/>
  <c r="CE36" i="88"/>
  <c r="CD36" i="88"/>
  <c r="CC36" i="88"/>
  <c r="CB36" i="88"/>
  <c r="CA36" i="88"/>
  <c r="BZ36" i="88"/>
  <c r="CF36" i="88" s="1"/>
  <c r="X36" i="88"/>
  <c r="U36" i="88"/>
  <c r="T36" i="88"/>
  <c r="Q36" i="88"/>
  <c r="P36" i="88"/>
  <c r="M36" i="88"/>
  <c r="L36" i="88"/>
  <c r="H36" i="88"/>
  <c r="C36" i="88"/>
  <c r="CE35" i="88"/>
  <c r="CD35" i="88"/>
  <c r="CC35" i="88"/>
  <c r="CB35" i="88"/>
  <c r="CA35" i="88"/>
  <c r="BZ35" i="88"/>
  <c r="AI35" i="88"/>
  <c r="AT35" i="88"/>
  <c r="X35" i="88"/>
  <c r="V35" i="88"/>
  <c r="T35" i="88"/>
  <c r="R35" i="88"/>
  <c r="P35" i="88"/>
  <c r="N35" i="88"/>
  <c r="L35" i="88"/>
  <c r="H35" i="88"/>
  <c r="C35" i="88"/>
  <c r="CE34" i="88"/>
  <c r="CD34" i="88"/>
  <c r="CC34" i="88"/>
  <c r="CB34" i="88"/>
  <c r="CA34" i="88"/>
  <c r="BZ34" i="88"/>
  <c r="AI34" i="88"/>
  <c r="AT34" i="88"/>
  <c r="W34" i="88"/>
  <c r="U34" i="88"/>
  <c r="S34" i="88"/>
  <c r="Q34" i="88"/>
  <c r="O34" i="88"/>
  <c r="M34" i="88"/>
  <c r="L34" i="88"/>
  <c r="H34" i="88"/>
  <c r="C34" i="88"/>
  <c r="CE33" i="88"/>
  <c r="CD33" i="88"/>
  <c r="CC33" i="88"/>
  <c r="CB33" i="88"/>
  <c r="CA33" i="88"/>
  <c r="BZ33" i="88"/>
  <c r="AT33" i="88"/>
  <c r="AI33" i="88"/>
  <c r="X33" i="88"/>
  <c r="X38" i="88"/>
  <c r="AB35" i="88"/>
  <c r="AL35" i="88"/>
  <c r="AW35" i="88"/>
  <c r="W33" i="88"/>
  <c r="W38" i="88"/>
  <c r="AB34" i="88"/>
  <c r="AL34" i="88"/>
  <c r="AW34" i="88"/>
  <c r="T33" i="88"/>
  <c r="T38" i="88"/>
  <c r="AA35" i="88"/>
  <c r="S33" i="88"/>
  <c r="S38" i="88"/>
  <c r="AA34" i="88"/>
  <c r="P33" i="88"/>
  <c r="P38" i="88"/>
  <c r="Z35" i="88"/>
  <c r="O33" i="88"/>
  <c r="O38" i="88"/>
  <c r="Z34" i="88"/>
  <c r="L33" i="88"/>
  <c r="CE32" i="88"/>
  <c r="CD32" i="88"/>
  <c r="CC32" i="88"/>
  <c r="CB32" i="88"/>
  <c r="CA32" i="88"/>
  <c r="BZ32" i="88"/>
  <c r="CF32" i="88"/>
  <c r="AT32" i="88"/>
  <c r="AI32" i="88"/>
  <c r="V32" i="88"/>
  <c r="V38" i="88"/>
  <c r="AB33" i="88"/>
  <c r="AL33" i="88"/>
  <c r="AW33" i="88"/>
  <c r="U32" i="88"/>
  <c r="U38" i="88"/>
  <c r="AB32" i="88"/>
  <c r="AL32" i="88"/>
  <c r="AW32" i="88"/>
  <c r="R32" i="88"/>
  <c r="R38" i="88"/>
  <c r="AA33" i="88"/>
  <c r="Q32" i="88"/>
  <c r="Q38" i="88"/>
  <c r="AA32" i="88"/>
  <c r="N32" i="88"/>
  <c r="N38" i="88"/>
  <c r="Z33" i="88"/>
  <c r="M32" i="88"/>
  <c r="M38" i="88"/>
  <c r="Z32" i="88"/>
  <c r="L32" i="88"/>
  <c r="AQ31" i="88"/>
  <c r="AP31" i="88"/>
  <c r="AO31" i="88"/>
  <c r="AN31" i="88"/>
  <c r="CE26" i="88"/>
  <c r="CD26" i="88"/>
  <c r="CC26" i="88"/>
  <c r="CB26" i="88"/>
  <c r="CA26" i="88"/>
  <c r="BZ26" i="88"/>
  <c r="CF26" i="88" s="1"/>
  <c r="W26" i="88"/>
  <c r="V26" i="88"/>
  <c r="S26" i="88"/>
  <c r="R26" i="88"/>
  <c r="O26" i="88"/>
  <c r="N26" i="88"/>
  <c r="L26" i="88"/>
  <c r="H26" i="88"/>
  <c r="C26" i="88"/>
  <c r="CE25" i="88"/>
  <c r="CD25" i="88"/>
  <c r="CC25" i="88"/>
  <c r="CB25" i="88"/>
  <c r="CA25" i="88"/>
  <c r="BZ25" i="88"/>
  <c r="CF25" i="88" s="1"/>
  <c r="X25" i="88"/>
  <c r="U25" i="88"/>
  <c r="T25" i="88"/>
  <c r="Q25" i="88"/>
  <c r="P25" i="88"/>
  <c r="M25" i="88"/>
  <c r="L25" i="88"/>
  <c r="H25" i="88"/>
  <c r="C25" i="88"/>
  <c r="CE24" i="88"/>
  <c r="CD24" i="88"/>
  <c r="CC24" i="88"/>
  <c r="CB24" i="88"/>
  <c r="CA24" i="88"/>
  <c r="BZ24" i="88"/>
  <c r="AI24" i="88"/>
  <c r="AT24" i="88"/>
  <c r="X24" i="88"/>
  <c r="V24" i="88"/>
  <c r="T24" i="88"/>
  <c r="R24" i="88"/>
  <c r="P24" i="88"/>
  <c r="N24" i="88"/>
  <c r="L24" i="88"/>
  <c r="H24" i="88"/>
  <c r="C24" i="88"/>
  <c r="CE23" i="88"/>
  <c r="CD23" i="88"/>
  <c r="CC23" i="88"/>
  <c r="CB23" i="88"/>
  <c r="CA23" i="88"/>
  <c r="BZ23" i="88"/>
  <c r="AI23" i="88"/>
  <c r="AT23" i="88"/>
  <c r="W23" i="88"/>
  <c r="U23" i="88"/>
  <c r="S23" i="88"/>
  <c r="Q23" i="88"/>
  <c r="O23" i="88"/>
  <c r="M23" i="88"/>
  <c r="L23" i="88"/>
  <c r="H23" i="88"/>
  <c r="C23" i="88"/>
  <c r="CE22" i="88"/>
  <c r="CD22" i="88"/>
  <c r="CC22" i="88"/>
  <c r="CB22" i="88"/>
  <c r="CA22" i="88"/>
  <c r="BZ22" i="88"/>
  <c r="AI22" i="88"/>
  <c r="AT22" i="88"/>
  <c r="X22" i="88"/>
  <c r="X27" i="88"/>
  <c r="AB24" i="88"/>
  <c r="AL24" i="88"/>
  <c r="AW24" i="88"/>
  <c r="W22" i="88"/>
  <c r="W27" i="88"/>
  <c r="AB23" i="88"/>
  <c r="AL23" i="88"/>
  <c r="AW23" i="88"/>
  <c r="T22" i="88"/>
  <c r="T27" i="88"/>
  <c r="AA24" i="88"/>
  <c r="S22" i="88"/>
  <c r="S27" i="88"/>
  <c r="AA23" i="88"/>
  <c r="P22" i="88"/>
  <c r="P27" i="88"/>
  <c r="Z24" i="88"/>
  <c r="O22" i="88"/>
  <c r="O27" i="88"/>
  <c r="Z23" i="88"/>
  <c r="L22" i="88"/>
  <c r="CE21" i="88"/>
  <c r="CD21" i="88"/>
  <c r="CC21" i="88"/>
  <c r="CB21" i="88"/>
  <c r="CA21" i="88"/>
  <c r="BZ21" i="88"/>
  <c r="CF21" i="88" s="1"/>
  <c r="AI21" i="88"/>
  <c r="AT21" i="88"/>
  <c r="V21" i="88"/>
  <c r="V27" i="88"/>
  <c r="AB22" i="88"/>
  <c r="AL22" i="88"/>
  <c r="AW22" i="88"/>
  <c r="U21" i="88"/>
  <c r="U27" i="88"/>
  <c r="AB21" i="88"/>
  <c r="AL21" i="88"/>
  <c r="AW21" i="88"/>
  <c r="R21" i="88"/>
  <c r="R27" i="88"/>
  <c r="AA22" i="88"/>
  <c r="Q21" i="88"/>
  <c r="Q27" i="88"/>
  <c r="AA21" i="88"/>
  <c r="N21" i="88"/>
  <c r="N27" i="88"/>
  <c r="Z22" i="88"/>
  <c r="M21" i="88"/>
  <c r="M27" i="88"/>
  <c r="Z21" i="88"/>
  <c r="L21" i="88"/>
  <c r="AQ20" i="88"/>
  <c r="AP20" i="88"/>
  <c r="AO20" i="88"/>
  <c r="AN20" i="88"/>
  <c r="CE15" i="88"/>
  <c r="CD15" i="88"/>
  <c r="CC15" i="88"/>
  <c r="CB15" i="88"/>
  <c r="CA15" i="88"/>
  <c r="BZ15" i="88"/>
  <c r="W15" i="88"/>
  <c r="V15" i="88"/>
  <c r="S15" i="88"/>
  <c r="R15" i="88"/>
  <c r="O15" i="88"/>
  <c r="N15" i="88"/>
  <c r="L15" i="88"/>
  <c r="H15" i="88"/>
  <c r="C15" i="88"/>
  <c r="CE14" i="88"/>
  <c r="CD14" i="88"/>
  <c r="CC14" i="88"/>
  <c r="CB14" i="88"/>
  <c r="CA14" i="88"/>
  <c r="BZ14" i="88"/>
  <c r="X14" i="88"/>
  <c r="U14" i="88"/>
  <c r="T14" i="88"/>
  <c r="Q14" i="88"/>
  <c r="P14" i="88"/>
  <c r="M14" i="88"/>
  <c r="L14" i="88"/>
  <c r="H14" i="88"/>
  <c r="C14" i="88"/>
  <c r="CE13" i="88"/>
  <c r="CD13" i="88"/>
  <c r="CC13" i="88"/>
  <c r="CB13" i="88"/>
  <c r="CA13" i="88"/>
  <c r="BZ13" i="88"/>
  <c r="AI13" i="88"/>
  <c r="AT13" i="88"/>
  <c r="X13" i="88"/>
  <c r="V13" i="88"/>
  <c r="T13" i="88"/>
  <c r="R13" i="88"/>
  <c r="P13" i="88"/>
  <c r="N13" i="88"/>
  <c r="L13" i="88"/>
  <c r="H13" i="88"/>
  <c r="C13" i="88"/>
  <c r="CE12" i="88"/>
  <c r="CD12" i="88"/>
  <c r="CC12" i="88"/>
  <c r="CB12" i="88"/>
  <c r="CA12" i="88"/>
  <c r="BZ12" i="88"/>
  <c r="CF12" i="88"/>
  <c r="AI12" i="88"/>
  <c r="AT12" i="88"/>
  <c r="W12" i="88"/>
  <c r="U12" i="88"/>
  <c r="S12" i="88"/>
  <c r="Q12" i="88"/>
  <c r="O12" i="88"/>
  <c r="M12" i="88"/>
  <c r="L12" i="88"/>
  <c r="H12" i="88"/>
  <c r="C12" i="88"/>
  <c r="CE11" i="88"/>
  <c r="CD11" i="88"/>
  <c r="CC11" i="88"/>
  <c r="CB11" i="88"/>
  <c r="CA11" i="88"/>
  <c r="BZ11" i="88"/>
  <c r="AI11" i="88"/>
  <c r="AT11" i="88"/>
  <c r="X11" i="88"/>
  <c r="X16" i="88"/>
  <c r="AB13" i="88"/>
  <c r="AL13" i="88"/>
  <c r="AW13" i="88"/>
  <c r="W11" i="88"/>
  <c r="W16" i="88"/>
  <c r="AB12" i="88"/>
  <c r="AL12" i="88"/>
  <c r="AW12" i="88"/>
  <c r="T11" i="88"/>
  <c r="T16" i="88"/>
  <c r="AA13" i="88"/>
  <c r="S11" i="88"/>
  <c r="S16" i="88"/>
  <c r="AA12" i="88"/>
  <c r="P11" i="88"/>
  <c r="P16" i="88"/>
  <c r="Z13" i="88"/>
  <c r="O11" i="88"/>
  <c r="O16" i="88"/>
  <c r="Z12" i="88"/>
  <c r="L11" i="88"/>
  <c r="CE10" i="88"/>
  <c r="CD10" i="88"/>
  <c r="CC10" i="88"/>
  <c r="CB10" i="88"/>
  <c r="CA10" i="88"/>
  <c r="BZ10" i="88"/>
  <c r="AI10" i="88"/>
  <c r="AT10" i="88"/>
  <c r="V10" i="88"/>
  <c r="V16" i="88"/>
  <c r="AB11" i="88"/>
  <c r="AL11" i="88"/>
  <c r="AW11" i="88"/>
  <c r="U10" i="88"/>
  <c r="U16" i="88"/>
  <c r="AB10" i="88"/>
  <c r="AL10" i="88"/>
  <c r="AW10" i="88"/>
  <c r="R10" i="88"/>
  <c r="R16" i="88"/>
  <c r="AA11" i="88"/>
  <c r="Q10" i="88"/>
  <c r="Q16" i="88"/>
  <c r="AA10" i="88"/>
  <c r="N10" i="88"/>
  <c r="N16" i="88"/>
  <c r="Z11" i="88"/>
  <c r="M10" i="88"/>
  <c r="M16" i="88"/>
  <c r="Z10" i="88"/>
  <c r="L10" i="88"/>
  <c r="AQ9" i="88"/>
  <c r="AP9" i="88"/>
  <c r="AO9" i="88"/>
  <c r="AN9" i="88"/>
  <c r="BK6" i="88"/>
  <c r="C6" i="88"/>
  <c r="CE48" i="87"/>
  <c r="CD48" i="87"/>
  <c r="CC48" i="87"/>
  <c r="CB48" i="87"/>
  <c r="CA48" i="87"/>
  <c r="BZ48" i="87"/>
  <c r="W48" i="87"/>
  <c r="V48" i="87"/>
  <c r="S48" i="87"/>
  <c r="R48" i="87"/>
  <c r="O48" i="87"/>
  <c r="N48" i="87"/>
  <c r="L48" i="87"/>
  <c r="H48" i="87"/>
  <c r="C48" i="87"/>
  <c r="CE47" i="87"/>
  <c r="CD47" i="87"/>
  <c r="CC47" i="87"/>
  <c r="CB47" i="87"/>
  <c r="CA47" i="87"/>
  <c r="BZ47" i="87"/>
  <c r="CF47" i="87" s="1"/>
  <c r="X47" i="87"/>
  <c r="U47" i="87"/>
  <c r="T47" i="87"/>
  <c r="Q47" i="87"/>
  <c r="P47" i="87"/>
  <c r="M47" i="87"/>
  <c r="L47" i="87"/>
  <c r="H47" i="87"/>
  <c r="C47" i="87"/>
  <c r="CE46" i="87"/>
  <c r="CD46" i="87"/>
  <c r="CC46" i="87"/>
  <c r="CB46" i="87"/>
  <c r="CA46" i="87"/>
  <c r="BZ46" i="87"/>
  <c r="AI46" i="87"/>
  <c r="AT46" i="87"/>
  <c r="X46" i="87"/>
  <c r="V46" i="87"/>
  <c r="T46" i="87"/>
  <c r="R46" i="87"/>
  <c r="P46" i="87"/>
  <c r="N46" i="87"/>
  <c r="L46" i="87"/>
  <c r="H46" i="87"/>
  <c r="C46" i="87"/>
  <c r="CE45" i="87"/>
  <c r="CD45" i="87"/>
  <c r="CC45" i="87"/>
  <c r="CB45" i="87"/>
  <c r="CA45" i="87"/>
  <c r="BZ45" i="87"/>
  <c r="AI45" i="87"/>
  <c r="AT45" i="87"/>
  <c r="W45" i="87"/>
  <c r="U45" i="87"/>
  <c r="S45" i="87"/>
  <c r="Q45" i="87"/>
  <c r="O45" i="87"/>
  <c r="M45" i="87"/>
  <c r="L45" i="87"/>
  <c r="H45" i="87"/>
  <c r="C45" i="87"/>
  <c r="CE44" i="87"/>
  <c r="CD44" i="87"/>
  <c r="CC44" i="87"/>
  <c r="CB44" i="87"/>
  <c r="CA44" i="87"/>
  <c r="BZ44" i="87"/>
  <c r="AI44" i="87"/>
  <c r="AT44" i="87"/>
  <c r="X44" i="87"/>
  <c r="W44" i="87"/>
  <c r="T44" i="87"/>
  <c r="S44" i="87"/>
  <c r="P44" i="87"/>
  <c r="O44" i="87"/>
  <c r="L44" i="87"/>
  <c r="CE43" i="87"/>
  <c r="CD43" i="87"/>
  <c r="CC43" i="87"/>
  <c r="CB43" i="87"/>
  <c r="CA43" i="87"/>
  <c r="BZ43" i="87"/>
  <c r="AI43" i="87"/>
  <c r="AT43" i="87"/>
  <c r="V43" i="87"/>
  <c r="U43" i="87"/>
  <c r="U49" i="87" s="1"/>
  <c r="AB43" i="87" s="1"/>
  <c r="R43" i="87"/>
  <c r="R49" i="87" s="1"/>
  <c r="AA44" i="87" s="1"/>
  <c r="Q43" i="87"/>
  <c r="N43" i="87"/>
  <c r="M43" i="87"/>
  <c r="L43" i="87"/>
  <c r="AQ42" i="87"/>
  <c r="AP42" i="87"/>
  <c r="AO42" i="87"/>
  <c r="AN42" i="87"/>
  <c r="CE37" i="87"/>
  <c r="CD37" i="87"/>
  <c r="CC37" i="87"/>
  <c r="CB37" i="87"/>
  <c r="CA37" i="87"/>
  <c r="BZ37" i="87"/>
  <c r="W37" i="87"/>
  <c r="V37" i="87"/>
  <c r="S37" i="87"/>
  <c r="R37" i="87"/>
  <c r="O37" i="87"/>
  <c r="N37" i="87"/>
  <c r="L37" i="87"/>
  <c r="H37" i="87"/>
  <c r="C37" i="87"/>
  <c r="CE36" i="87"/>
  <c r="CD36" i="87"/>
  <c r="CC36" i="87"/>
  <c r="CB36" i="87"/>
  <c r="CA36" i="87"/>
  <c r="BZ36" i="87"/>
  <c r="X36" i="87"/>
  <c r="U36" i="87"/>
  <c r="T36" i="87"/>
  <c r="Q36" i="87"/>
  <c r="P36" i="87"/>
  <c r="M36" i="87"/>
  <c r="L36" i="87"/>
  <c r="H36" i="87"/>
  <c r="C36" i="87"/>
  <c r="CE35" i="87"/>
  <c r="CD35" i="87"/>
  <c r="CC35" i="87"/>
  <c r="CB35" i="87"/>
  <c r="CA35" i="87"/>
  <c r="BZ35" i="87"/>
  <c r="AI35" i="87"/>
  <c r="AT35" i="87"/>
  <c r="X35" i="87"/>
  <c r="V35" i="87"/>
  <c r="T35" i="87"/>
  <c r="R35" i="87"/>
  <c r="P35" i="87"/>
  <c r="N35" i="87"/>
  <c r="L35" i="87"/>
  <c r="H35" i="87"/>
  <c r="C35" i="87"/>
  <c r="CE34" i="87"/>
  <c r="CD34" i="87"/>
  <c r="CC34" i="87"/>
  <c r="CB34" i="87"/>
  <c r="CA34" i="87"/>
  <c r="BZ34" i="87"/>
  <c r="AI34" i="87"/>
  <c r="AT34" i="87"/>
  <c r="W34" i="87"/>
  <c r="U34" i="87"/>
  <c r="S34" i="87"/>
  <c r="Q34" i="87"/>
  <c r="O34" i="87"/>
  <c r="M34" i="87"/>
  <c r="L34" i="87"/>
  <c r="H34" i="87"/>
  <c r="C34" i="87"/>
  <c r="CE33" i="87"/>
  <c r="CD33" i="87"/>
  <c r="CC33" i="87"/>
  <c r="CB33" i="87"/>
  <c r="CA33" i="87"/>
  <c r="BZ33" i="87"/>
  <c r="AI33" i="87"/>
  <c r="AT33" i="87"/>
  <c r="X33" i="87"/>
  <c r="X38" i="87"/>
  <c r="AB35" i="87"/>
  <c r="AL35" i="87"/>
  <c r="AW35" i="87"/>
  <c r="W33" i="87"/>
  <c r="W38" i="87"/>
  <c r="AB34" i="87"/>
  <c r="AL34" i="87"/>
  <c r="AW34" i="87"/>
  <c r="T33" i="87"/>
  <c r="T38" i="87"/>
  <c r="AA35" i="87"/>
  <c r="S33" i="87"/>
  <c r="S38" i="87"/>
  <c r="AA34" i="87"/>
  <c r="P33" i="87"/>
  <c r="P38" i="87"/>
  <c r="Z35" i="87"/>
  <c r="O33" i="87"/>
  <c r="O38" i="87"/>
  <c r="Z34" i="87"/>
  <c r="L33" i="87"/>
  <c r="CE32" i="87"/>
  <c r="CD32" i="87"/>
  <c r="CC32" i="87"/>
  <c r="CB32" i="87"/>
  <c r="CA32" i="87"/>
  <c r="BZ32" i="87"/>
  <c r="AI32" i="87"/>
  <c r="AT32" i="87"/>
  <c r="V32" i="87"/>
  <c r="V38" i="87"/>
  <c r="AB33" i="87"/>
  <c r="AL33" i="87"/>
  <c r="AW33" i="87"/>
  <c r="U32" i="87"/>
  <c r="U38" i="87"/>
  <c r="AB32" i="87"/>
  <c r="AL32" i="87"/>
  <c r="AW32" i="87"/>
  <c r="R32" i="87"/>
  <c r="R38" i="87"/>
  <c r="AA33" i="87"/>
  <c r="Q32" i="87"/>
  <c r="Q38" i="87"/>
  <c r="AA32" i="87"/>
  <c r="N32" i="87"/>
  <c r="N38" i="87"/>
  <c r="Z33" i="87"/>
  <c r="M32" i="87"/>
  <c r="M38" i="87"/>
  <c r="Z32" i="87"/>
  <c r="L32" i="87"/>
  <c r="AQ31" i="87"/>
  <c r="AP31" i="87"/>
  <c r="AO31" i="87"/>
  <c r="AN31" i="87"/>
  <c r="CE26" i="87"/>
  <c r="CD26" i="87"/>
  <c r="CC26" i="87"/>
  <c r="CB26" i="87"/>
  <c r="CA26" i="87"/>
  <c r="BZ26" i="87"/>
  <c r="CF26" i="87" s="1"/>
  <c r="W26" i="87"/>
  <c r="V26" i="87"/>
  <c r="S26" i="87"/>
  <c r="R26" i="87"/>
  <c r="O26" i="87"/>
  <c r="N26" i="87"/>
  <c r="L26" i="87"/>
  <c r="H26" i="87"/>
  <c r="C26" i="87"/>
  <c r="CE25" i="87"/>
  <c r="CD25" i="87"/>
  <c r="CC25" i="87"/>
  <c r="CB25" i="87"/>
  <c r="CA25" i="87"/>
  <c r="BZ25" i="87"/>
  <c r="X25" i="87"/>
  <c r="U25" i="87"/>
  <c r="T25" i="87"/>
  <c r="Q25" i="87"/>
  <c r="P25" i="87"/>
  <c r="M25" i="87"/>
  <c r="L25" i="87"/>
  <c r="H25" i="87"/>
  <c r="C25" i="87"/>
  <c r="CE24" i="87"/>
  <c r="CD24" i="87"/>
  <c r="CC24" i="87"/>
  <c r="CB24" i="87"/>
  <c r="CA24" i="87"/>
  <c r="BZ24" i="87"/>
  <c r="CF24" i="87" s="1"/>
  <c r="AI24" i="87"/>
  <c r="AT24" i="87"/>
  <c r="X24" i="87"/>
  <c r="V24" i="87"/>
  <c r="T24" i="87"/>
  <c r="R24" i="87"/>
  <c r="P24" i="87"/>
  <c r="N24" i="87"/>
  <c r="L24" i="87"/>
  <c r="H24" i="87"/>
  <c r="C24" i="87"/>
  <c r="CE23" i="87"/>
  <c r="CD23" i="87"/>
  <c r="CC23" i="87"/>
  <c r="CB23" i="87"/>
  <c r="CA23" i="87"/>
  <c r="BZ23" i="87"/>
  <c r="AI23" i="87"/>
  <c r="AT23" i="87"/>
  <c r="W23" i="87"/>
  <c r="U23" i="87"/>
  <c r="S23" i="87"/>
  <c r="Q23" i="87"/>
  <c r="O23" i="87"/>
  <c r="M23" i="87"/>
  <c r="L23" i="87"/>
  <c r="H23" i="87"/>
  <c r="C23" i="87"/>
  <c r="CE22" i="87"/>
  <c r="CD22" i="87"/>
  <c r="CC22" i="87"/>
  <c r="CB22" i="87"/>
  <c r="CA22" i="87"/>
  <c r="BZ22" i="87"/>
  <c r="CF22" i="87" s="1"/>
  <c r="AI22" i="87"/>
  <c r="AT22" i="87"/>
  <c r="X22" i="87"/>
  <c r="X27" i="87"/>
  <c r="AB24" i="87"/>
  <c r="AL24" i="87"/>
  <c r="AW24" i="87"/>
  <c r="W22" i="87"/>
  <c r="W27" i="87"/>
  <c r="AB23" i="87"/>
  <c r="AL23" i="87"/>
  <c r="AW23" i="87"/>
  <c r="T22" i="87"/>
  <c r="T27" i="87"/>
  <c r="AA24" i="87"/>
  <c r="S22" i="87"/>
  <c r="S27" i="87"/>
  <c r="AA23" i="87"/>
  <c r="P22" i="87"/>
  <c r="P27" i="87"/>
  <c r="Z24" i="87"/>
  <c r="O22" i="87"/>
  <c r="O27" i="87"/>
  <c r="Z23" i="87"/>
  <c r="L22" i="87"/>
  <c r="CE21" i="87"/>
  <c r="CD21" i="87"/>
  <c r="CC21" i="87"/>
  <c r="CB21" i="87"/>
  <c r="CA21" i="87"/>
  <c r="BZ21" i="87"/>
  <c r="AI21" i="87"/>
  <c r="AT21" i="87"/>
  <c r="V21" i="87"/>
  <c r="V27" i="87"/>
  <c r="AB22" i="87"/>
  <c r="AL22" i="87"/>
  <c r="AW22" i="87"/>
  <c r="U21" i="87"/>
  <c r="U27" i="87"/>
  <c r="AB21" i="87"/>
  <c r="AL21" i="87"/>
  <c r="AW21" i="87"/>
  <c r="R21" i="87"/>
  <c r="R27" i="87"/>
  <c r="AA22" i="87"/>
  <c r="Q21" i="87"/>
  <c r="Q27" i="87"/>
  <c r="AA21" i="87"/>
  <c r="N21" i="87"/>
  <c r="N27" i="87"/>
  <c r="Z22" i="87"/>
  <c r="M21" i="87"/>
  <c r="M27" i="87"/>
  <c r="Z21" i="87"/>
  <c r="L21" i="87"/>
  <c r="AQ20" i="87"/>
  <c r="AP20" i="87"/>
  <c r="AO20" i="87"/>
  <c r="AN20" i="87"/>
  <c r="CE15" i="87"/>
  <c r="CD15" i="87"/>
  <c r="CC15" i="87"/>
  <c r="CB15" i="87"/>
  <c r="CA15" i="87"/>
  <c r="BZ15" i="87"/>
  <c r="W15" i="87"/>
  <c r="V15" i="87"/>
  <c r="S15" i="87"/>
  <c r="R15" i="87"/>
  <c r="O15" i="87"/>
  <c r="N15" i="87"/>
  <c r="L15" i="87"/>
  <c r="H15" i="87"/>
  <c r="C15" i="87"/>
  <c r="CE14" i="87"/>
  <c r="CD14" i="87"/>
  <c r="CC14" i="87"/>
  <c r="CB14" i="87"/>
  <c r="CA14" i="87"/>
  <c r="BZ14" i="87"/>
  <c r="X14" i="87"/>
  <c r="U14" i="87"/>
  <c r="T14" i="87"/>
  <c r="Q14" i="87"/>
  <c r="P14" i="87"/>
  <c r="M14" i="87"/>
  <c r="L14" i="87"/>
  <c r="H14" i="87"/>
  <c r="C14" i="87"/>
  <c r="CE13" i="87"/>
  <c r="CD13" i="87"/>
  <c r="CC13" i="87"/>
  <c r="CB13" i="87"/>
  <c r="CA13" i="87"/>
  <c r="BZ13" i="87"/>
  <c r="CF13" i="87" s="1"/>
  <c r="AI13" i="87"/>
  <c r="AT13" i="87"/>
  <c r="X13" i="87"/>
  <c r="V13" i="87"/>
  <c r="T13" i="87"/>
  <c r="R13" i="87"/>
  <c r="P13" i="87"/>
  <c r="N13" i="87"/>
  <c r="L13" i="87"/>
  <c r="H13" i="87"/>
  <c r="C13" i="87"/>
  <c r="CE12" i="87"/>
  <c r="CD12" i="87"/>
  <c r="CC12" i="87"/>
  <c r="CB12" i="87"/>
  <c r="CA12" i="87"/>
  <c r="BZ12" i="87"/>
  <c r="CF12" i="87"/>
  <c r="AI12" i="87"/>
  <c r="AT12" i="87"/>
  <c r="W12" i="87"/>
  <c r="U12" i="87"/>
  <c r="S12" i="87"/>
  <c r="Q12" i="87"/>
  <c r="O12" i="87"/>
  <c r="M12" i="87"/>
  <c r="L12" i="87"/>
  <c r="H12" i="87"/>
  <c r="C12" i="87"/>
  <c r="CE11" i="87"/>
  <c r="CD11" i="87"/>
  <c r="CC11" i="87"/>
  <c r="CB11" i="87"/>
  <c r="CA11" i="87"/>
  <c r="BZ11" i="87"/>
  <c r="AI11" i="87"/>
  <c r="AT11" i="87"/>
  <c r="X11" i="87"/>
  <c r="X16" i="87"/>
  <c r="AB13" i="87"/>
  <c r="AL13" i="87"/>
  <c r="AW13" i="87"/>
  <c r="W11" i="87"/>
  <c r="W16" i="87"/>
  <c r="AB12" i="87"/>
  <c r="AL12" i="87"/>
  <c r="AW12" i="87"/>
  <c r="T11" i="87"/>
  <c r="T16" i="87"/>
  <c r="AA13" i="87"/>
  <c r="S11" i="87"/>
  <c r="S16" i="87"/>
  <c r="AA12" i="87"/>
  <c r="P11" i="87"/>
  <c r="P16" i="87"/>
  <c r="Z13" i="87"/>
  <c r="O11" i="87"/>
  <c r="O16" i="87"/>
  <c r="Z12" i="87"/>
  <c r="L11" i="87"/>
  <c r="CE10" i="87"/>
  <c r="CD10" i="87"/>
  <c r="CC10" i="87"/>
  <c r="CB10" i="87"/>
  <c r="CA10" i="87"/>
  <c r="BZ10" i="87"/>
  <c r="AI10" i="87"/>
  <c r="AT10" i="87"/>
  <c r="V10" i="87"/>
  <c r="V16" i="87"/>
  <c r="AB11" i="87"/>
  <c r="AL11" i="87"/>
  <c r="AW11" i="87"/>
  <c r="U10" i="87"/>
  <c r="U16" i="87"/>
  <c r="AB10" i="87"/>
  <c r="AL10" i="87"/>
  <c r="AW10" i="87"/>
  <c r="R10" i="87"/>
  <c r="R16" i="87"/>
  <c r="AA11" i="87"/>
  <c r="Q10" i="87"/>
  <c r="Q16" i="87"/>
  <c r="AA10" i="87"/>
  <c r="N10" i="87"/>
  <c r="N16" i="87"/>
  <c r="Z11" i="87"/>
  <c r="M10" i="87"/>
  <c r="M16" i="87"/>
  <c r="Z10" i="87"/>
  <c r="L10" i="87"/>
  <c r="AQ9" i="87"/>
  <c r="AP9" i="87"/>
  <c r="AO9" i="87"/>
  <c r="AN9" i="87"/>
  <c r="BK6" i="87"/>
  <c r="C6" i="87"/>
  <c r="CE48" i="86"/>
  <c r="CD48" i="86"/>
  <c r="CC48" i="86"/>
  <c r="CB48" i="86"/>
  <c r="CA48" i="86"/>
  <c r="BZ48" i="86"/>
  <c r="W48" i="86"/>
  <c r="V48" i="86"/>
  <c r="S48" i="86"/>
  <c r="R48" i="86"/>
  <c r="O48" i="86"/>
  <c r="N48" i="86"/>
  <c r="L48" i="86"/>
  <c r="H48" i="86"/>
  <c r="C48" i="86"/>
  <c r="CE47" i="86"/>
  <c r="CD47" i="86"/>
  <c r="CC47" i="86"/>
  <c r="CB47" i="86"/>
  <c r="CA47" i="86"/>
  <c r="BZ47" i="86"/>
  <c r="CF47" i="86" s="1"/>
  <c r="X47" i="86"/>
  <c r="U47" i="86"/>
  <c r="T47" i="86"/>
  <c r="Q47" i="86"/>
  <c r="P47" i="86"/>
  <c r="M47" i="86"/>
  <c r="L47" i="86"/>
  <c r="H47" i="86"/>
  <c r="C47" i="86"/>
  <c r="CE46" i="86"/>
  <c r="CD46" i="86"/>
  <c r="CC46" i="86"/>
  <c r="CB46" i="86"/>
  <c r="CA46" i="86"/>
  <c r="BZ46" i="86"/>
  <c r="AI46" i="86"/>
  <c r="AT46" i="86"/>
  <c r="X46" i="86"/>
  <c r="V46" i="86"/>
  <c r="T46" i="86"/>
  <c r="R46" i="86"/>
  <c r="P46" i="86"/>
  <c r="N46" i="86"/>
  <c r="L46" i="86"/>
  <c r="H46" i="86"/>
  <c r="C46" i="86"/>
  <c r="CE45" i="86"/>
  <c r="CD45" i="86"/>
  <c r="CC45" i="86"/>
  <c r="CB45" i="86"/>
  <c r="CA45" i="86"/>
  <c r="BZ45" i="86"/>
  <c r="AI45" i="86"/>
  <c r="AT45" i="86"/>
  <c r="W45" i="86"/>
  <c r="U45" i="86"/>
  <c r="S45" i="86"/>
  <c r="Q45" i="86"/>
  <c r="O45" i="86"/>
  <c r="M45" i="86"/>
  <c r="L45" i="86"/>
  <c r="H45" i="86"/>
  <c r="C45" i="86"/>
  <c r="CE44" i="86"/>
  <c r="CD44" i="86"/>
  <c r="CC44" i="86"/>
  <c r="CB44" i="86"/>
  <c r="CA44" i="86"/>
  <c r="BZ44" i="86"/>
  <c r="AI44" i="86"/>
  <c r="AT44" i="86"/>
  <c r="X44" i="86"/>
  <c r="W44" i="86"/>
  <c r="T44" i="86"/>
  <c r="S44" i="86"/>
  <c r="P44" i="86"/>
  <c r="O44" i="86"/>
  <c r="L44" i="86"/>
  <c r="CE43" i="86"/>
  <c r="CD43" i="86"/>
  <c r="CC43" i="86"/>
  <c r="CB43" i="86"/>
  <c r="CA43" i="86"/>
  <c r="BZ43" i="86"/>
  <c r="AI43" i="86"/>
  <c r="AT43" i="86"/>
  <c r="V43" i="86"/>
  <c r="U43" i="86"/>
  <c r="R43" i="86"/>
  <c r="Q43" i="86"/>
  <c r="N43" i="86"/>
  <c r="M43" i="86"/>
  <c r="L43" i="86"/>
  <c r="AQ42" i="86"/>
  <c r="AP42" i="86"/>
  <c r="AO42" i="86"/>
  <c r="AN42" i="86"/>
  <c r="CE37" i="86"/>
  <c r="CD37" i="86"/>
  <c r="CC37" i="86"/>
  <c r="CB37" i="86"/>
  <c r="CA37" i="86"/>
  <c r="BZ37" i="86"/>
  <c r="W37" i="86"/>
  <c r="V37" i="86"/>
  <c r="S37" i="86"/>
  <c r="R37" i="86"/>
  <c r="O37" i="86"/>
  <c r="N37" i="86"/>
  <c r="L37" i="86"/>
  <c r="H37" i="86"/>
  <c r="C37" i="86"/>
  <c r="CE36" i="86"/>
  <c r="CD36" i="86"/>
  <c r="CC36" i="86"/>
  <c r="CB36" i="86"/>
  <c r="CA36" i="86"/>
  <c r="BZ36" i="86"/>
  <c r="CF36" i="86" s="1"/>
  <c r="X36" i="86"/>
  <c r="U36" i="86"/>
  <c r="T36" i="86"/>
  <c r="Q36" i="86"/>
  <c r="P36" i="86"/>
  <c r="M36" i="86"/>
  <c r="L36" i="86"/>
  <c r="H36" i="86"/>
  <c r="C36" i="86"/>
  <c r="CE35" i="86"/>
  <c r="CD35" i="86"/>
  <c r="CC35" i="86"/>
  <c r="CB35" i="86"/>
  <c r="CA35" i="86"/>
  <c r="BZ35" i="86"/>
  <c r="AI35" i="86"/>
  <c r="AT35" i="86"/>
  <c r="X35" i="86"/>
  <c r="V35" i="86"/>
  <c r="T35" i="86"/>
  <c r="R35" i="86"/>
  <c r="P35" i="86"/>
  <c r="N35" i="86"/>
  <c r="L35" i="86"/>
  <c r="H35" i="86"/>
  <c r="C35" i="86"/>
  <c r="CE34" i="86"/>
  <c r="CD34" i="86"/>
  <c r="CC34" i="86"/>
  <c r="CB34" i="86"/>
  <c r="CA34" i="86"/>
  <c r="BZ34" i="86"/>
  <c r="AI34" i="86"/>
  <c r="AT34" i="86"/>
  <c r="W34" i="86"/>
  <c r="U34" i="86"/>
  <c r="S34" i="86"/>
  <c r="Q34" i="86"/>
  <c r="O34" i="86"/>
  <c r="M34" i="86"/>
  <c r="L34" i="86"/>
  <c r="H34" i="86"/>
  <c r="C34" i="86"/>
  <c r="CE33" i="86"/>
  <c r="CD33" i="86"/>
  <c r="CC33" i="86"/>
  <c r="CB33" i="86"/>
  <c r="CA33" i="86"/>
  <c r="BZ33" i="86"/>
  <c r="AI33" i="86"/>
  <c r="AT33" i="86"/>
  <c r="X33" i="86"/>
  <c r="X38" i="86"/>
  <c r="AB35" i="86"/>
  <c r="AL35" i="86"/>
  <c r="AW35" i="86"/>
  <c r="W33" i="86"/>
  <c r="W38" i="86"/>
  <c r="AB34" i="86"/>
  <c r="AL34" i="86"/>
  <c r="AW34" i="86"/>
  <c r="T33" i="86"/>
  <c r="T38" i="86"/>
  <c r="AA35" i="86"/>
  <c r="S33" i="86"/>
  <c r="S38" i="86"/>
  <c r="AA34" i="86"/>
  <c r="P33" i="86"/>
  <c r="P38" i="86"/>
  <c r="Z35" i="86"/>
  <c r="O33" i="86"/>
  <c r="O38" i="86"/>
  <c r="Z34" i="86"/>
  <c r="L33" i="86"/>
  <c r="CE32" i="86"/>
  <c r="CD32" i="86"/>
  <c r="CC32" i="86"/>
  <c r="CB32" i="86"/>
  <c r="CA32" i="86"/>
  <c r="BZ32" i="86"/>
  <c r="AI32" i="86"/>
  <c r="AT32" i="86"/>
  <c r="V32" i="86"/>
  <c r="V38" i="86"/>
  <c r="AB33" i="86"/>
  <c r="AL33" i="86"/>
  <c r="AW33" i="86"/>
  <c r="U32" i="86"/>
  <c r="U38" i="86"/>
  <c r="AB32" i="86"/>
  <c r="AL32" i="86"/>
  <c r="AW32" i="86"/>
  <c r="R32" i="86"/>
  <c r="R38" i="86"/>
  <c r="AA33" i="86"/>
  <c r="Q32" i="86"/>
  <c r="Q38" i="86"/>
  <c r="AA32" i="86"/>
  <c r="N32" i="86"/>
  <c r="N38" i="86"/>
  <c r="Z33" i="86"/>
  <c r="M32" i="86"/>
  <c r="M38" i="86"/>
  <c r="Z32" i="86"/>
  <c r="L32" i="86"/>
  <c r="AQ31" i="86"/>
  <c r="AP31" i="86"/>
  <c r="AO31" i="86"/>
  <c r="AN31" i="86"/>
  <c r="CE26" i="86"/>
  <c r="CD26" i="86"/>
  <c r="CC26" i="86"/>
  <c r="CB26" i="86"/>
  <c r="CA26" i="86"/>
  <c r="BZ26" i="86"/>
  <c r="W26" i="86"/>
  <c r="V26" i="86"/>
  <c r="S26" i="86"/>
  <c r="R26" i="86"/>
  <c r="O26" i="86"/>
  <c r="N26" i="86"/>
  <c r="L26" i="86"/>
  <c r="H26" i="86"/>
  <c r="C26" i="86"/>
  <c r="CE25" i="86"/>
  <c r="CD25" i="86"/>
  <c r="CC25" i="86"/>
  <c r="CB25" i="86"/>
  <c r="CA25" i="86"/>
  <c r="BZ25" i="86"/>
  <c r="CF25" i="86" s="1"/>
  <c r="X25" i="86"/>
  <c r="U25" i="86"/>
  <c r="T25" i="86"/>
  <c r="Q25" i="86"/>
  <c r="P25" i="86"/>
  <c r="M25" i="86"/>
  <c r="L25" i="86"/>
  <c r="H25" i="86"/>
  <c r="C25" i="86"/>
  <c r="CE24" i="86"/>
  <c r="CD24" i="86"/>
  <c r="CC24" i="86"/>
  <c r="CB24" i="86"/>
  <c r="CA24" i="86"/>
  <c r="BZ24" i="86"/>
  <c r="AI24" i="86"/>
  <c r="AT24" i="86"/>
  <c r="X24" i="86"/>
  <c r="V24" i="86"/>
  <c r="T24" i="86"/>
  <c r="R24" i="86"/>
  <c r="P24" i="86"/>
  <c r="N24" i="86"/>
  <c r="L24" i="86"/>
  <c r="H24" i="86"/>
  <c r="C24" i="86"/>
  <c r="CE23" i="86"/>
  <c r="CD23" i="86"/>
  <c r="CC23" i="86"/>
  <c r="CB23" i="86"/>
  <c r="CA23" i="86"/>
  <c r="BZ23" i="86"/>
  <c r="AI23" i="86"/>
  <c r="AT23" i="86"/>
  <c r="W23" i="86"/>
  <c r="U23" i="86"/>
  <c r="S23" i="86"/>
  <c r="Q23" i="86"/>
  <c r="O23" i="86"/>
  <c r="M23" i="86"/>
  <c r="L23" i="86"/>
  <c r="H23" i="86"/>
  <c r="C23" i="86"/>
  <c r="CE22" i="86"/>
  <c r="CD22" i="86"/>
  <c r="CC22" i="86"/>
  <c r="CB22" i="86"/>
  <c r="CA22" i="86"/>
  <c r="BZ22" i="86"/>
  <c r="CF22" i="86" s="1"/>
  <c r="AI22" i="86"/>
  <c r="AT22" i="86"/>
  <c r="X22" i="86"/>
  <c r="X27" i="86"/>
  <c r="AB24" i="86"/>
  <c r="AL24" i="86"/>
  <c r="AW24" i="86"/>
  <c r="W22" i="86"/>
  <c r="W27" i="86"/>
  <c r="AB23" i="86"/>
  <c r="AL23" i="86"/>
  <c r="AW23" i="86"/>
  <c r="T22" i="86"/>
  <c r="T27" i="86"/>
  <c r="AA24" i="86"/>
  <c r="S22" i="86"/>
  <c r="S27" i="86"/>
  <c r="AA23" i="86"/>
  <c r="P22" i="86"/>
  <c r="P27" i="86"/>
  <c r="Z24" i="86"/>
  <c r="O22" i="86"/>
  <c r="O27" i="86"/>
  <c r="Z23" i="86"/>
  <c r="L22" i="86"/>
  <c r="CE21" i="86"/>
  <c r="CD21" i="86"/>
  <c r="CC21" i="86"/>
  <c r="CB21" i="86"/>
  <c r="CA21" i="86"/>
  <c r="BZ21" i="86"/>
  <c r="AI21" i="86"/>
  <c r="AT21" i="86"/>
  <c r="V21" i="86"/>
  <c r="V27" i="86"/>
  <c r="AB22" i="86"/>
  <c r="AL22" i="86"/>
  <c r="AW22" i="86"/>
  <c r="U21" i="86"/>
  <c r="U27" i="86"/>
  <c r="AB21" i="86"/>
  <c r="AL21" i="86"/>
  <c r="AW21" i="86"/>
  <c r="R21" i="86"/>
  <c r="R27" i="86"/>
  <c r="AA22" i="86"/>
  <c r="Q21" i="86"/>
  <c r="Q27" i="86"/>
  <c r="AA21" i="86"/>
  <c r="N21" i="86"/>
  <c r="N27" i="86"/>
  <c r="Z22" i="86"/>
  <c r="M21" i="86"/>
  <c r="M27" i="86"/>
  <c r="Z21" i="86"/>
  <c r="L21" i="86"/>
  <c r="AQ20" i="86"/>
  <c r="AP20" i="86"/>
  <c r="AO20" i="86"/>
  <c r="AN20" i="86"/>
  <c r="CE15" i="86"/>
  <c r="CD15" i="86"/>
  <c r="CC15" i="86"/>
  <c r="CB15" i="86"/>
  <c r="CA15" i="86"/>
  <c r="BZ15" i="86"/>
  <c r="W15" i="86"/>
  <c r="V15" i="86"/>
  <c r="S15" i="86"/>
  <c r="R15" i="86"/>
  <c r="O15" i="86"/>
  <c r="N15" i="86"/>
  <c r="L15" i="86"/>
  <c r="H15" i="86"/>
  <c r="C15" i="86"/>
  <c r="CE14" i="86"/>
  <c r="CD14" i="86"/>
  <c r="CC14" i="86"/>
  <c r="CB14" i="86"/>
  <c r="CA14" i="86"/>
  <c r="BZ14" i="86"/>
  <c r="X14" i="86"/>
  <c r="U14" i="86"/>
  <c r="T14" i="86"/>
  <c r="Q14" i="86"/>
  <c r="P14" i="86"/>
  <c r="M14" i="86"/>
  <c r="L14" i="86"/>
  <c r="H14" i="86"/>
  <c r="C14" i="86"/>
  <c r="CE13" i="86"/>
  <c r="CD13" i="86"/>
  <c r="CC13" i="86"/>
  <c r="CB13" i="86"/>
  <c r="CA13" i="86"/>
  <c r="BZ13" i="86"/>
  <c r="AI13" i="86"/>
  <c r="AT13" i="86"/>
  <c r="X13" i="86"/>
  <c r="V13" i="86"/>
  <c r="T13" i="86"/>
  <c r="R13" i="86"/>
  <c r="P13" i="86"/>
  <c r="N13" i="86"/>
  <c r="L13" i="86"/>
  <c r="H13" i="86"/>
  <c r="C13" i="86"/>
  <c r="CE12" i="86"/>
  <c r="CD12" i="86"/>
  <c r="CC12" i="86"/>
  <c r="CB12" i="86"/>
  <c r="CA12" i="86"/>
  <c r="BZ12" i="86"/>
  <c r="AI12" i="86"/>
  <c r="AT12" i="86"/>
  <c r="W12" i="86"/>
  <c r="U12" i="86"/>
  <c r="S12" i="86"/>
  <c r="Q12" i="86"/>
  <c r="O12" i="86"/>
  <c r="M12" i="86"/>
  <c r="L12" i="86"/>
  <c r="H12" i="86"/>
  <c r="C12" i="86"/>
  <c r="CE11" i="86"/>
  <c r="CD11" i="86"/>
  <c r="CC11" i="86"/>
  <c r="CB11" i="86"/>
  <c r="CA11" i="86"/>
  <c r="BZ11" i="86"/>
  <c r="AI11" i="86"/>
  <c r="AT11" i="86"/>
  <c r="X11" i="86"/>
  <c r="W11" i="86"/>
  <c r="W16" i="86"/>
  <c r="AB12" i="86"/>
  <c r="AL12" i="86"/>
  <c r="AW12" i="86"/>
  <c r="T11" i="86"/>
  <c r="T16" i="86"/>
  <c r="AA13" i="86"/>
  <c r="S11" i="86"/>
  <c r="S16" i="86"/>
  <c r="AA12" i="86"/>
  <c r="P11" i="86"/>
  <c r="O11" i="86"/>
  <c r="O16" i="86"/>
  <c r="Z12" i="86"/>
  <c r="L11" i="86"/>
  <c r="CE10" i="86"/>
  <c r="CD10" i="86"/>
  <c r="CC10" i="86"/>
  <c r="CB10" i="86"/>
  <c r="CA10" i="86"/>
  <c r="BZ10" i="86"/>
  <c r="AI10" i="86"/>
  <c r="AT10" i="86"/>
  <c r="V10" i="86"/>
  <c r="V16" i="86"/>
  <c r="AB11" i="86"/>
  <c r="AL11" i="86"/>
  <c r="AW11" i="86"/>
  <c r="U10" i="86"/>
  <c r="U16" i="86"/>
  <c r="AB10" i="86"/>
  <c r="AL10" i="86"/>
  <c r="AW10" i="86"/>
  <c r="R10" i="86"/>
  <c r="R16" i="86"/>
  <c r="AA11" i="86"/>
  <c r="Q10" i="86"/>
  <c r="Q16" i="86"/>
  <c r="AA10" i="86"/>
  <c r="N10" i="86"/>
  <c r="N16" i="86"/>
  <c r="Z11" i="86"/>
  <c r="M10" i="86"/>
  <c r="M16" i="86"/>
  <c r="Z10" i="86"/>
  <c r="L10" i="86"/>
  <c r="AQ9" i="86"/>
  <c r="AP9" i="86"/>
  <c r="AO9" i="86"/>
  <c r="AN9" i="86"/>
  <c r="BK6" i="86"/>
  <c r="C6" i="86"/>
  <c r="CE48" i="85"/>
  <c r="CD48" i="85"/>
  <c r="CC48" i="85"/>
  <c r="CB48" i="85"/>
  <c r="CA48" i="85"/>
  <c r="BZ48" i="85"/>
  <c r="CF48" i="85"/>
  <c r="W48" i="85"/>
  <c r="V48" i="85"/>
  <c r="S48" i="85"/>
  <c r="R48" i="85"/>
  <c r="O48" i="85"/>
  <c r="N48" i="85"/>
  <c r="L48" i="85"/>
  <c r="H48" i="85"/>
  <c r="C48" i="85"/>
  <c r="CE47" i="85"/>
  <c r="CD47" i="85"/>
  <c r="CC47" i="85"/>
  <c r="CB47" i="85"/>
  <c r="CA47" i="85"/>
  <c r="BZ47" i="85"/>
  <c r="X47" i="85"/>
  <c r="U47" i="85"/>
  <c r="U49" i="85"/>
  <c r="T47" i="85"/>
  <c r="Q47" i="85"/>
  <c r="P47" i="85"/>
  <c r="M47" i="85"/>
  <c r="L47" i="85"/>
  <c r="H47" i="85"/>
  <c r="C47" i="85"/>
  <c r="CE46" i="85"/>
  <c r="CD46" i="85"/>
  <c r="CC46" i="85"/>
  <c r="CB46" i="85"/>
  <c r="CA46" i="85"/>
  <c r="BZ46" i="85"/>
  <c r="AI46" i="85"/>
  <c r="AT46" i="85"/>
  <c r="X46" i="85"/>
  <c r="V46" i="85"/>
  <c r="T46" i="85"/>
  <c r="R46" i="85"/>
  <c r="P46" i="85"/>
  <c r="N46" i="85"/>
  <c r="L46" i="85"/>
  <c r="H46" i="85"/>
  <c r="C46" i="85"/>
  <c r="CE45" i="85"/>
  <c r="CD45" i="85"/>
  <c r="CC45" i="85"/>
  <c r="CB45" i="85"/>
  <c r="CA45" i="85"/>
  <c r="BZ45" i="85"/>
  <c r="CF45" i="85"/>
  <c r="AI45" i="85"/>
  <c r="AT45" i="85"/>
  <c r="W45" i="85"/>
  <c r="U45" i="85"/>
  <c r="S45" i="85"/>
  <c r="Q45" i="85"/>
  <c r="O45" i="85"/>
  <c r="M45" i="85"/>
  <c r="L45" i="85"/>
  <c r="H45" i="85"/>
  <c r="C45" i="85"/>
  <c r="CE44" i="85"/>
  <c r="CD44" i="85"/>
  <c r="CC44" i="85"/>
  <c r="CB44" i="85"/>
  <c r="CA44" i="85"/>
  <c r="BZ44" i="85"/>
  <c r="CF44" i="85" s="1"/>
  <c r="AI44" i="85"/>
  <c r="AT44" i="85"/>
  <c r="X44" i="85"/>
  <c r="W44" i="85"/>
  <c r="T44" i="85"/>
  <c r="S44" i="85"/>
  <c r="P44" i="85"/>
  <c r="O44" i="85"/>
  <c r="L44" i="85"/>
  <c r="CE43" i="85"/>
  <c r="CD43" i="85"/>
  <c r="CC43" i="85"/>
  <c r="CB43" i="85"/>
  <c r="CA43" i="85"/>
  <c r="BZ43" i="85"/>
  <c r="AI43" i="85"/>
  <c r="AT43" i="85"/>
  <c r="V43" i="85"/>
  <c r="U43" i="85"/>
  <c r="AB43" i="85"/>
  <c r="AL43" i="85"/>
  <c r="AW43" i="85"/>
  <c r="R43" i="85"/>
  <c r="AA44" i="85"/>
  <c r="Q43" i="85"/>
  <c r="N43" i="85"/>
  <c r="M43" i="85"/>
  <c r="L43" i="85"/>
  <c r="AQ42" i="85"/>
  <c r="AP42" i="85"/>
  <c r="AO42" i="85"/>
  <c r="CE37" i="85"/>
  <c r="CD37" i="85"/>
  <c r="CC37" i="85"/>
  <c r="CB37" i="85"/>
  <c r="CA37" i="85"/>
  <c r="BZ37" i="85"/>
  <c r="W37" i="85"/>
  <c r="V37" i="85"/>
  <c r="S37" i="85"/>
  <c r="R37" i="85"/>
  <c r="O37" i="85"/>
  <c r="N37" i="85"/>
  <c r="L37" i="85"/>
  <c r="H37" i="85"/>
  <c r="C37" i="85"/>
  <c r="CE36" i="85"/>
  <c r="CD36" i="85"/>
  <c r="CC36" i="85"/>
  <c r="CB36" i="85"/>
  <c r="CA36" i="85"/>
  <c r="BZ36" i="85"/>
  <c r="X36" i="85"/>
  <c r="U36" i="85"/>
  <c r="T36" i="85"/>
  <c r="Q36" i="85"/>
  <c r="P36" i="85"/>
  <c r="M36" i="85"/>
  <c r="L36" i="85"/>
  <c r="H36" i="85"/>
  <c r="C36" i="85"/>
  <c r="CE35" i="85"/>
  <c r="CD35" i="85"/>
  <c r="CC35" i="85"/>
  <c r="CB35" i="85"/>
  <c r="CA35" i="85"/>
  <c r="BZ35" i="85"/>
  <c r="AI35" i="85"/>
  <c r="AT35" i="85"/>
  <c r="X35" i="85"/>
  <c r="V35" i="85"/>
  <c r="T35" i="85"/>
  <c r="R35" i="85"/>
  <c r="P35" i="85"/>
  <c r="N35" i="85"/>
  <c r="L35" i="85"/>
  <c r="H35" i="85"/>
  <c r="C35" i="85"/>
  <c r="CE34" i="85"/>
  <c r="CD34" i="85"/>
  <c r="CC34" i="85"/>
  <c r="CB34" i="85"/>
  <c r="CA34" i="85"/>
  <c r="BZ34" i="85"/>
  <c r="AI34" i="85"/>
  <c r="AT34" i="85"/>
  <c r="W34" i="85"/>
  <c r="U34" i="85"/>
  <c r="S34" i="85"/>
  <c r="Q34" i="85"/>
  <c r="O34" i="85"/>
  <c r="M34" i="85"/>
  <c r="L34" i="85"/>
  <c r="H34" i="85"/>
  <c r="C34" i="85"/>
  <c r="CE33" i="85"/>
  <c r="CD33" i="85"/>
  <c r="CC33" i="85"/>
  <c r="CB33" i="85"/>
  <c r="CA33" i="85"/>
  <c r="BZ33" i="85"/>
  <c r="AT33" i="85"/>
  <c r="AI33" i="85"/>
  <c r="X33" i="85"/>
  <c r="X38" i="85"/>
  <c r="AB35" i="85"/>
  <c r="AL35" i="85"/>
  <c r="AW35" i="85"/>
  <c r="W33" i="85"/>
  <c r="W38" i="85"/>
  <c r="AB34" i="85"/>
  <c r="AL34" i="85"/>
  <c r="AW34" i="85"/>
  <c r="T33" i="85"/>
  <c r="T38" i="85"/>
  <c r="AA35" i="85"/>
  <c r="S33" i="85"/>
  <c r="S38" i="85"/>
  <c r="AA34" i="85"/>
  <c r="P33" i="85"/>
  <c r="P38" i="85"/>
  <c r="Z35" i="85"/>
  <c r="O33" i="85"/>
  <c r="O38" i="85"/>
  <c r="Z34" i="85"/>
  <c r="L33" i="85"/>
  <c r="CE32" i="85"/>
  <c r="CD32" i="85"/>
  <c r="CC32" i="85"/>
  <c r="CB32" i="85"/>
  <c r="CA32" i="85"/>
  <c r="BZ32" i="85"/>
  <c r="AT32" i="85"/>
  <c r="AI32" i="85"/>
  <c r="V32" i="85"/>
  <c r="V38" i="85"/>
  <c r="AB33" i="85"/>
  <c r="AL33" i="85"/>
  <c r="AW33" i="85"/>
  <c r="U32" i="85"/>
  <c r="U38" i="85"/>
  <c r="AB32" i="85"/>
  <c r="AL32" i="85"/>
  <c r="AW32" i="85"/>
  <c r="R32" i="85"/>
  <c r="R38" i="85"/>
  <c r="AA33" i="85"/>
  <c r="Q32" i="85"/>
  <c r="Q38" i="85"/>
  <c r="AA32" i="85"/>
  <c r="N32" i="85"/>
  <c r="N38" i="85"/>
  <c r="Z33" i="85"/>
  <c r="M32" i="85"/>
  <c r="M38" i="85"/>
  <c r="Z32" i="85"/>
  <c r="L32" i="85"/>
  <c r="AQ31" i="85"/>
  <c r="AP31" i="85"/>
  <c r="AO31" i="85"/>
  <c r="AN31" i="85"/>
  <c r="CE26" i="85"/>
  <c r="CD26" i="85"/>
  <c r="CC26" i="85"/>
  <c r="CB26" i="85"/>
  <c r="CA26" i="85"/>
  <c r="BZ26" i="85"/>
  <c r="CF26" i="85" s="1"/>
  <c r="W26" i="85"/>
  <c r="V26" i="85"/>
  <c r="S26" i="85"/>
  <c r="R26" i="85"/>
  <c r="O26" i="85"/>
  <c r="N26" i="85"/>
  <c r="L26" i="85"/>
  <c r="H26" i="85"/>
  <c r="C26" i="85"/>
  <c r="CE25" i="85"/>
  <c r="CD25" i="85"/>
  <c r="CC25" i="85"/>
  <c r="CB25" i="85"/>
  <c r="CA25" i="85"/>
  <c r="BZ25" i="85"/>
  <c r="X25" i="85"/>
  <c r="U25" i="85"/>
  <c r="T25" i="85"/>
  <c r="Q25" i="85"/>
  <c r="P25" i="85"/>
  <c r="M25" i="85"/>
  <c r="L25" i="85"/>
  <c r="H25" i="85"/>
  <c r="C25" i="85"/>
  <c r="CE24" i="85"/>
  <c r="CD24" i="85"/>
  <c r="CC24" i="85"/>
  <c r="CB24" i="85"/>
  <c r="CA24" i="85"/>
  <c r="BZ24" i="85"/>
  <c r="AI24" i="85"/>
  <c r="AT24" i="85"/>
  <c r="X24" i="85"/>
  <c r="V24" i="85"/>
  <c r="T24" i="85"/>
  <c r="R24" i="85"/>
  <c r="P24" i="85"/>
  <c r="N24" i="85"/>
  <c r="L24" i="85"/>
  <c r="H24" i="85"/>
  <c r="C24" i="85"/>
  <c r="CE23" i="85"/>
  <c r="CD23" i="85"/>
  <c r="CC23" i="85"/>
  <c r="CB23" i="85"/>
  <c r="CA23" i="85"/>
  <c r="BZ23" i="85"/>
  <c r="AI23" i="85"/>
  <c r="AT23" i="85"/>
  <c r="W23" i="85"/>
  <c r="U23" i="85"/>
  <c r="S23" i="85"/>
  <c r="Q23" i="85"/>
  <c r="O23" i="85"/>
  <c r="M23" i="85"/>
  <c r="L23" i="85"/>
  <c r="H23" i="85"/>
  <c r="C23" i="85"/>
  <c r="CE22" i="85"/>
  <c r="CD22" i="85"/>
  <c r="CC22" i="85"/>
  <c r="CB22" i="85"/>
  <c r="CA22" i="85"/>
  <c r="BZ22" i="85"/>
  <c r="CF22" i="85" s="1"/>
  <c r="AI22" i="85"/>
  <c r="AT22" i="85"/>
  <c r="X22" i="85"/>
  <c r="X27" i="85"/>
  <c r="AB24" i="85"/>
  <c r="AL24" i="85"/>
  <c r="AW24" i="85"/>
  <c r="W22" i="85"/>
  <c r="W27" i="85"/>
  <c r="AB23" i="85"/>
  <c r="AL23" i="85"/>
  <c r="AW23" i="85"/>
  <c r="T22" i="85"/>
  <c r="T27" i="85"/>
  <c r="AA24" i="85"/>
  <c r="S22" i="85"/>
  <c r="S27" i="85"/>
  <c r="AA23" i="85"/>
  <c r="P22" i="85"/>
  <c r="P27" i="85"/>
  <c r="Z24" i="85"/>
  <c r="O22" i="85"/>
  <c r="O27" i="85"/>
  <c r="Z23" i="85"/>
  <c r="L22" i="85"/>
  <c r="CE21" i="85"/>
  <c r="CD21" i="85"/>
  <c r="CC21" i="85"/>
  <c r="CB21" i="85"/>
  <c r="CA21" i="85"/>
  <c r="BZ21" i="85"/>
  <c r="CF21" i="85"/>
  <c r="AI21" i="85"/>
  <c r="AT21" i="85"/>
  <c r="V21" i="85"/>
  <c r="V27" i="85"/>
  <c r="AB22" i="85"/>
  <c r="AL22" i="85"/>
  <c r="AW22" i="85"/>
  <c r="U21" i="85"/>
  <c r="U27" i="85"/>
  <c r="AB21" i="85"/>
  <c r="AL21" i="85"/>
  <c r="AW21" i="85"/>
  <c r="R21" i="85"/>
  <c r="R27" i="85"/>
  <c r="AA22" i="85"/>
  <c r="Q21" i="85"/>
  <c r="Q27" i="85"/>
  <c r="AA21" i="85"/>
  <c r="N21" i="85"/>
  <c r="N27" i="85"/>
  <c r="Z22" i="85"/>
  <c r="M21" i="85"/>
  <c r="M27" i="85"/>
  <c r="Z21" i="85"/>
  <c r="L21" i="85"/>
  <c r="AQ20" i="85"/>
  <c r="AP20" i="85"/>
  <c r="AO20" i="85"/>
  <c r="AN20" i="85"/>
  <c r="CE15" i="85"/>
  <c r="CD15" i="85"/>
  <c r="CC15" i="85"/>
  <c r="CB15" i="85"/>
  <c r="CA15" i="85"/>
  <c r="BZ15" i="85"/>
  <c r="W15" i="85"/>
  <c r="V15" i="85"/>
  <c r="S15" i="85"/>
  <c r="R15" i="85"/>
  <c r="O15" i="85"/>
  <c r="N15" i="85"/>
  <c r="L15" i="85"/>
  <c r="H15" i="85"/>
  <c r="C15" i="85"/>
  <c r="CE14" i="85"/>
  <c r="CD14" i="85"/>
  <c r="CC14" i="85"/>
  <c r="CB14" i="85"/>
  <c r="CA14" i="85"/>
  <c r="BZ14" i="85"/>
  <c r="X14" i="85"/>
  <c r="U14" i="85"/>
  <c r="T14" i="85"/>
  <c r="Q14" i="85"/>
  <c r="P14" i="85"/>
  <c r="M14" i="85"/>
  <c r="L14" i="85"/>
  <c r="H14" i="85"/>
  <c r="C14" i="85"/>
  <c r="CE13" i="85"/>
  <c r="CD13" i="85"/>
  <c r="CC13" i="85"/>
  <c r="CB13" i="85"/>
  <c r="CA13" i="85"/>
  <c r="BZ13" i="85"/>
  <c r="AI13" i="85"/>
  <c r="AT13" i="85"/>
  <c r="X13" i="85"/>
  <c r="V13" i="85"/>
  <c r="T13" i="85"/>
  <c r="R13" i="85"/>
  <c r="P13" i="85"/>
  <c r="N13" i="85"/>
  <c r="L13" i="85"/>
  <c r="H13" i="85"/>
  <c r="C13" i="85"/>
  <c r="CE12" i="85"/>
  <c r="CD12" i="85"/>
  <c r="CC12" i="85"/>
  <c r="CB12" i="85"/>
  <c r="CA12" i="85"/>
  <c r="BZ12" i="85"/>
  <c r="CF12" i="85" s="1"/>
  <c r="AI12" i="85"/>
  <c r="AT12" i="85"/>
  <c r="W12" i="85"/>
  <c r="U12" i="85"/>
  <c r="S12" i="85"/>
  <c r="Q12" i="85"/>
  <c r="O12" i="85"/>
  <c r="M12" i="85"/>
  <c r="L12" i="85"/>
  <c r="H12" i="85"/>
  <c r="C12" i="85"/>
  <c r="CE11" i="85"/>
  <c r="CD11" i="85"/>
  <c r="CC11" i="85"/>
  <c r="CB11" i="85"/>
  <c r="CA11" i="85"/>
  <c r="BZ11" i="85"/>
  <c r="AI11" i="85"/>
  <c r="AT11" i="85"/>
  <c r="X11" i="85"/>
  <c r="X16" i="85"/>
  <c r="AB13" i="85"/>
  <c r="AL13" i="85"/>
  <c r="AW13" i="85"/>
  <c r="W11" i="85"/>
  <c r="W16" i="85"/>
  <c r="AB12" i="85"/>
  <c r="AL12" i="85"/>
  <c r="AW12" i="85"/>
  <c r="T11" i="85"/>
  <c r="T16" i="85"/>
  <c r="AA13" i="85"/>
  <c r="S11" i="85"/>
  <c r="S16" i="85"/>
  <c r="AA12" i="85"/>
  <c r="P11" i="85"/>
  <c r="P16" i="85"/>
  <c r="Z13" i="85"/>
  <c r="O11" i="85"/>
  <c r="O16" i="85"/>
  <c r="Z12" i="85"/>
  <c r="L11" i="85"/>
  <c r="CE10" i="85"/>
  <c r="CD10" i="85"/>
  <c r="CC10" i="85"/>
  <c r="CB10" i="85"/>
  <c r="CA10" i="85"/>
  <c r="BZ10" i="85"/>
  <c r="CF10" i="85"/>
  <c r="AI10" i="85"/>
  <c r="AT10" i="85"/>
  <c r="V10" i="85"/>
  <c r="V16" i="85"/>
  <c r="AB11" i="85"/>
  <c r="AL11" i="85"/>
  <c r="AW11" i="85"/>
  <c r="U10" i="85"/>
  <c r="U16" i="85"/>
  <c r="AB10" i="85"/>
  <c r="AL10" i="85"/>
  <c r="AW10" i="85"/>
  <c r="R10" i="85"/>
  <c r="R16" i="85"/>
  <c r="AA11" i="85"/>
  <c r="Q10" i="85"/>
  <c r="Q16" i="85"/>
  <c r="AA10" i="85"/>
  <c r="N10" i="85"/>
  <c r="N16" i="85"/>
  <c r="Z11" i="85"/>
  <c r="M10" i="85"/>
  <c r="M16" i="85"/>
  <c r="Z10" i="85"/>
  <c r="L10" i="85"/>
  <c r="AQ9" i="85"/>
  <c r="AP9" i="85"/>
  <c r="AO9" i="85"/>
  <c r="AN9" i="85"/>
  <c r="BK6" i="85"/>
  <c r="C6" i="85"/>
  <c r="CE48" i="84"/>
  <c r="CD48" i="84"/>
  <c r="CC48" i="84"/>
  <c r="CB48" i="84"/>
  <c r="CA48" i="84"/>
  <c r="BZ48" i="84"/>
  <c r="W48" i="84"/>
  <c r="V48" i="84"/>
  <c r="S48" i="84"/>
  <c r="R48" i="84"/>
  <c r="O48" i="84"/>
  <c r="N48" i="84"/>
  <c r="L48" i="84"/>
  <c r="H48" i="84"/>
  <c r="C48" i="84"/>
  <c r="CE47" i="84"/>
  <c r="CD47" i="84"/>
  <c r="CC47" i="84"/>
  <c r="CB47" i="84"/>
  <c r="CA47" i="84"/>
  <c r="BZ47" i="84"/>
  <c r="CF47" i="84" s="1"/>
  <c r="X47" i="84"/>
  <c r="U47" i="84"/>
  <c r="T47" i="84"/>
  <c r="Q47" i="84"/>
  <c r="P47" i="84"/>
  <c r="M47" i="84"/>
  <c r="L47" i="84"/>
  <c r="H47" i="84"/>
  <c r="C47" i="84"/>
  <c r="CE46" i="84"/>
  <c r="CD46" i="84"/>
  <c r="CC46" i="84"/>
  <c r="CB46" i="84"/>
  <c r="CA46" i="84"/>
  <c r="BZ46" i="84"/>
  <c r="AI46" i="84"/>
  <c r="AT46" i="84"/>
  <c r="X46" i="84"/>
  <c r="V46" i="84"/>
  <c r="T46" i="84"/>
  <c r="R46" i="84"/>
  <c r="P46" i="84"/>
  <c r="N46" i="84"/>
  <c r="L46" i="84"/>
  <c r="H46" i="84"/>
  <c r="C46" i="84"/>
  <c r="CE45" i="84"/>
  <c r="CD45" i="84"/>
  <c r="CC45" i="84"/>
  <c r="CB45" i="84"/>
  <c r="CA45" i="84"/>
  <c r="BZ45" i="84"/>
  <c r="AI45" i="84"/>
  <c r="AT45" i="84"/>
  <c r="W45" i="84"/>
  <c r="U45" i="84"/>
  <c r="S45" i="84"/>
  <c r="Q45" i="84"/>
  <c r="O45" i="84"/>
  <c r="M45" i="84"/>
  <c r="L45" i="84"/>
  <c r="H45" i="84"/>
  <c r="C45" i="84"/>
  <c r="CE44" i="84"/>
  <c r="CD44" i="84"/>
  <c r="CC44" i="84"/>
  <c r="CB44" i="84"/>
  <c r="CA44" i="84"/>
  <c r="BZ44" i="84"/>
  <c r="AI44" i="84"/>
  <c r="AT44" i="84"/>
  <c r="X44" i="84"/>
  <c r="W44" i="84"/>
  <c r="T44" i="84"/>
  <c r="S44" i="84"/>
  <c r="P44" i="84"/>
  <c r="O44" i="84"/>
  <c r="L44" i="84"/>
  <c r="CE43" i="84"/>
  <c r="CD43" i="84"/>
  <c r="CC43" i="84"/>
  <c r="CB43" i="84"/>
  <c r="CA43" i="84"/>
  <c r="BZ43" i="84"/>
  <c r="AI43" i="84"/>
  <c r="AT43" i="84"/>
  <c r="V43" i="84"/>
  <c r="U43" i="84"/>
  <c r="R43" i="84"/>
  <c r="Q43" i="84"/>
  <c r="N43" i="84"/>
  <c r="M43" i="84"/>
  <c r="L43" i="84"/>
  <c r="AQ42" i="84"/>
  <c r="AP42" i="84"/>
  <c r="AO42" i="84"/>
  <c r="AN42" i="84"/>
  <c r="CE37" i="84"/>
  <c r="CD37" i="84"/>
  <c r="CC37" i="84"/>
  <c r="CB37" i="84"/>
  <c r="CA37" i="84"/>
  <c r="BZ37" i="84"/>
  <c r="W37" i="84"/>
  <c r="V37" i="84"/>
  <c r="S37" i="84"/>
  <c r="R37" i="84"/>
  <c r="O37" i="84"/>
  <c r="N37" i="84"/>
  <c r="L37" i="84"/>
  <c r="H37" i="84"/>
  <c r="C37" i="84"/>
  <c r="CE36" i="84"/>
  <c r="CD36" i="84"/>
  <c r="CC36" i="84"/>
  <c r="CB36" i="84"/>
  <c r="CA36" i="84"/>
  <c r="BZ36" i="84"/>
  <c r="CF36" i="84" s="1"/>
  <c r="X36" i="84"/>
  <c r="U36" i="84"/>
  <c r="T36" i="84"/>
  <c r="Q36" i="84"/>
  <c r="P36" i="84"/>
  <c r="M36" i="84"/>
  <c r="L36" i="84"/>
  <c r="H36" i="84"/>
  <c r="C36" i="84"/>
  <c r="CE35" i="84"/>
  <c r="CD35" i="84"/>
  <c r="CC35" i="84"/>
  <c r="CB35" i="84"/>
  <c r="CA35" i="84"/>
  <c r="BZ35" i="84"/>
  <c r="AI35" i="84"/>
  <c r="AT35" i="84"/>
  <c r="X35" i="84"/>
  <c r="V35" i="84"/>
  <c r="T35" i="84"/>
  <c r="R35" i="84"/>
  <c r="P35" i="84"/>
  <c r="N35" i="84"/>
  <c r="L35" i="84"/>
  <c r="H35" i="84"/>
  <c r="C35" i="84"/>
  <c r="CE34" i="84"/>
  <c r="CD34" i="84"/>
  <c r="CC34" i="84"/>
  <c r="CB34" i="84"/>
  <c r="CA34" i="84"/>
  <c r="BZ34" i="84"/>
  <c r="AT34" i="84"/>
  <c r="AI34" i="84"/>
  <c r="W34" i="84"/>
  <c r="U34" i="84"/>
  <c r="S34" i="84"/>
  <c r="Q34" i="84"/>
  <c r="O34" i="84"/>
  <c r="M34" i="84"/>
  <c r="L34" i="84"/>
  <c r="H34" i="84"/>
  <c r="C34" i="84"/>
  <c r="CE33" i="84"/>
  <c r="CD33" i="84"/>
  <c r="CC33" i="84"/>
  <c r="CB33" i="84"/>
  <c r="CA33" i="84"/>
  <c r="BZ33" i="84"/>
  <c r="AI33" i="84"/>
  <c r="AT33" i="84"/>
  <c r="X33" i="84"/>
  <c r="X38" i="84"/>
  <c r="AB35" i="84"/>
  <c r="AL35" i="84"/>
  <c r="AW35" i="84"/>
  <c r="W33" i="84"/>
  <c r="W38" i="84"/>
  <c r="AB34" i="84"/>
  <c r="AL34" i="84"/>
  <c r="AW34" i="84"/>
  <c r="T33" i="84"/>
  <c r="T38" i="84"/>
  <c r="AA35" i="84"/>
  <c r="S33" i="84"/>
  <c r="S38" i="84"/>
  <c r="AA34" i="84"/>
  <c r="P33" i="84"/>
  <c r="P38" i="84"/>
  <c r="Z35" i="84"/>
  <c r="O33" i="84"/>
  <c r="O38" i="84"/>
  <c r="Z34" i="84"/>
  <c r="L33" i="84"/>
  <c r="CE32" i="84"/>
  <c r="CD32" i="84"/>
  <c r="CC32" i="84"/>
  <c r="CB32" i="84"/>
  <c r="CA32" i="84"/>
  <c r="BZ32" i="84"/>
  <c r="CF32" i="84"/>
  <c r="AT32" i="84"/>
  <c r="AI32" i="84"/>
  <c r="V32" i="84"/>
  <c r="V38" i="84"/>
  <c r="AB33" i="84"/>
  <c r="AL33" i="84"/>
  <c r="AW33" i="84"/>
  <c r="U32" i="84"/>
  <c r="U38" i="84"/>
  <c r="AB32" i="84"/>
  <c r="AL32" i="84"/>
  <c r="AW32" i="84"/>
  <c r="R32" i="84"/>
  <c r="R38" i="84"/>
  <c r="AA33" i="84"/>
  <c r="Q32" i="84"/>
  <c r="Q38" i="84"/>
  <c r="AA32" i="84"/>
  <c r="AK32" i="84"/>
  <c r="AV32" i="84"/>
  <c r="N32" i="84"/>
  <c r="N38" i="84"/>
  <c r="Z33" i="84"/>
  <c r="M32" i="84"/>
  <c r="M38" i="84"/>
  <c r="Z32" i="84"/>
  <c r="L32" i="84"/>
  <c r="AQ31" i="84"/>
  <c r="AP31" i="84"/>
  <c r="AO31" i="84"/>
  <c r="AN31" i="84"/>
  <c r="CE26" i="84"/>
  <c r="CD26" i="84"/>
  <c r="CC26" i="84"/>
  <c r="CB26" i="84"/>
  <c r="CA26" i="84"/>
  <c r="BZ26" i="84"/>
  <c r="W26" i="84"/>
  <c r="V26" i="84"/>
  <c r="S26" i="84"/>
  <c r="R26" i="84"/>
  <c r="O26" i="84"/>
  <c r="N26" i="84"/>
  <c r="L26" i="84"/>
  <c r="H26" i="84"/>
  <c r="C26" i="84"/>
  <c r="CE25" i="84"/>
  <c r="CD25" i="84"/>
  <c r="CC25" i="84"/>
  <c r="CB25" i="84"/>
  <c r="CA25" i="84"/>
  <c r="BZ25" i="84"/>
  <c r="X25" i="84"/>
  <c r="U25" i="84"/>
  <c r="T25" i="84"/>
  <c r="Q25" i="84"/>
  <c r="P25" i="84"/>
  <c r="M25" i="84"/>
  <c r="L25" i="84"/>
  <c r="H25" i="84"/>
  <c r="C25" i="84"/>
  <c r="CE24" i="84"/>
  <c r="CD24" i="84"/>
  <c r="CC24" i="84"/>
  <c r="CB24" i="84"/>
  <c r="CA24" i="84"/>
  <c r="BZ24" i="84"/>
  <c r="AI24" i="84"/>
  <c r="AT24" i="84"/>
  <c r="X24" i="84"/>
  <c r="V24" i="84"/>
  <c r="T24" i="84"/>
  <c r="R24" i="84"/>
  <c r="P24" i="84"/>
  <c r="N24" i="84"/>
  <c r="L24" i="84"/>
  <c r="H24" i="84"/>
  <c r="C24" i="84"/>
  <c r="CE23" i="84"/>
  <c r="CD23" i="84"/>
  <c r="CC23" i="84"/>
  <c r="CB23" i="84"/>
  <c r="CA23" i="84"/>
  <c r="BZ23" i="84"/>
  <c r="AI23" i="84"/>
  <c r="AT23" i="84"/>
  <c r="W23" i="84"/>
  <c r="U23" i="84"/>
  <c r="S23" i="84"/>
  <c r="Q23" i="84"/>
  <c r="O23" i="84"/>
  <c r="M23" i="84"/>
  <c r="L23" i="84"/>
  <c r="H23" i="84"/>
  <c r="C23" i="84"/>
  <c r="CE22" i="84"/>
  <c r="CD22" i="84"/>
  <c r="CC22" i="84"/>
  <c r="CB22" i="84"/>
  <c r="CA22" i="84"/>
  <c r="BZ22" i="84"/>
  <c r="CF22" i="84" s="1"/>
  <c r="AI22" i="84"/>
  <c r="AT22" i="84"/>
  <c r="X22" i="84"/>
  <c r="X27" i="84"/>
  <c r="AB24" i="84"/>
  <c r="AL24" i="84"/>
  <c r="AW24" i="84"/>
  <c r="W22" i="84"/>
  <c r="W27" i="84"/>
  <c r="AB23" i="84"/>
  <c r="AL23" i="84"/>
  <c r="AW23" i="84"/>
  <c r="T22" i="84"/>
  <c r="T27" i="84"/>
  <c r="AA24" i="84"/>
  <c r="S22" i="84"/>
  <c r="S27" i="84"/>
  <c r="AA23" i="84"/>
  <c r="P22" i="84"/>
  <c r="P27" i="84"/>
  <c r="Z24" i="84"/>
  <c r="O22" i="84"/>
  <c r="O27" i="84"/>
  <c r="Z23" i="84"/>
  <c r="L22" i="84"/>
  <c r="CE21" i="84"/>
  <c r="CD21" i="84"/>
  <c r="CC21" i="84"/>
  <c r="CB21" i="84"/>
  <c r="CA21" i="84"/>
  <c r="BZ21" i="84"/>
  <c r="AT21" i="84"/>
  <c r="AI21" i="84"/>
  <c r="V21" i="84"/>
  <c r="V27" i="84"/>
  <c r="AB22" i="84"/>
  <c r="AL22" i="84"/>
  <c r="AW22" i="84"/>
  <c r="U21" i="84"/>
  <c r="U27" i="84"/>
  <c r="AB21" i="84"/>
  <c r="AL21" i="84"/>
  <c r="AW21" i="84"/>
  <c r="R21" i="84"/>
  <c r="R27" i="84"/>
  <c r="AA22" i="84"/>
  <c r="Q21" i="84"/>
  <c r="Q27" i="84"/>
  <c r="AA21" i="84"/>
  <c r="AK21" i="84"/>
  <c r="AV21" i="84"/>
  <c r="N21" i="84"/>
  <c r="N27" i="84"/>
  <c r="Z22" i="84"/>
  <c r="M21" i="84"/>
  <c r="M27" i="84"/>
  <c r="Z21" i="84"/>
  <c r="L21" i="84"/>
  <c r="AQ20" i="84"/>
  <c r="AP20" i="84"/>
  <c r="AO20" i="84"/>
  <c r="AN20" i="84"/>
  <c r="CE15" i="84"/>
  <c r="CD15" i="84"/>
  <c r="CC15" i="84"/>
  <c r="CB15" i="84"/>
  <c r="CA15" i="84"/>
  <c r="BZ15" i="84"/>
  <c r="W15" i="84"/>
  <c r="V15" i="84"/>
  <c r="S15" i="84"/>
  <c r="R15" i="84"/>
  <c r="O15" i="84"/>
  <c r="N15" i="84"/>
  <c r="L15" i="84"/>
  <c r="H15" i="84"/>
  <c r="C15" i="84"/>
  <c r="CE14" i="84"/>
  <c r="CD14" i="84"/>
  <c r="CC14" i="84"/>
  <c r="CB14" i="84"/>
  <c r="CA14" i="84"/>
  <c r="BZ14" i="84"/>
  <c r="X14" i="84"/>
  <c r="U14" i="84"/>
  <c r="T14" i="84"/>
  <c r="Q14" i="84"/>
  <c r="P14" i="84"/>
  <c r="M14" i="84"/>
  <c r="L14" i="84"/>
  <c r="H14" i="84"/>
  <c r="C14" i="84"/>
  <c r="CE13" i="84"/>
  <c r="CD13" i="84"/>
  <c r="CC13" i="84"/>
  <c r="CB13" i="84"/>
  <c r="CA13" i="84"/>
  <c r="BZ13" i="84"/>
  <c r="AI13" i="84"/>
  <c r="AT13" i="84"/>
  <c r="X13" i="84"/>
  <c r="V13" i="84"/>
  <c r="T13" i="84"/>
  <c r="R13" i="84"/>
  <c r="P13" i="84"/>
  <c r="N13" i="84"/>
  <c r="L13" i="84"/>
  <c r="H13" i="84"/>
  <c r="C13" i="84"/>
  <c r="CE12" i="84"/>
  <c r="CD12" i="84"/>
  <c r="CC12" i="84"/>
  <c r="CB12" i="84"/>
  <c r="CA12" i="84"/>
  <c r="BZ12" i="84"/>
  <c r="CF12" i="84" s="1"/>
  <c r="AI12" i="84"/>
  <c r="AT12" i="84"/>
  <c r="W12" i="84"/>
  <c r="U12" i="84"/>
  <c r="S12" i="84"/>
  <c r="Q12" i="84"/>
  <c r="O12" i="84"/>
  <c r="M12" i="84"/>
  <c r="L12" i="84"/>
  <c r="H12" i="84"/>
  <c r="C12" i="84"/>
  <c r="CE11" i="84"/>
  <c r="CD11" i="84"/>
  <c r="CC11" i="84"/>
  <c r="CB11" i="84"/>
  <c r="CA11" i="84"/>
  <c r="BZ11" i="84"/>
  <c r="AI11" i="84"/>
  <c r="AT11" i="84"/>
  <c r="X11" i="84"/>
  <c r="X16" i="84"/>
  <c r="AB13" i="84"/>
  <c r="AL13" i="84"/>
  <c r="AW13" i="84"/>
  <c r="W11" i="84"/>
  <c r="W16" i="84"/>
  <c r="AB12" i="84"/>
  <c r="AL12" i="84"/>
  <c r="AW12" i="84"/>
  <c r="T11" i="84"/>
  <c r="T16" i="84"/>
  <c r="AA13" i="84"/>
  <c r="S11" i="84"/>
  <c r="S16" i="84"/>
  <c r="AA12" i="84"/>
  <c r="P11" i="84"/>
  <c r="P16" i="84"/>
  <c r="Z13" i="84"/>
  <c r="O11" i="84"/>
  <c r="O16" i="84"/>
  <c r="Z12" i="84"/>
  <c r="L11" i="84"/>
  <c r="CE10" i="84"/>
  <c r="CD10" i="84"/>
  <c r="CC10" i="84"/>
  <c r="CB10" i="84"/>
  <c r="CA10" i="84"/>
  <c r="BZ10" i="84"/>
  <c r="CF10" i="84"/>
  <c r="AT10" i="84"/>
  <c r="AI10" i="84"/>
  <c r="V10" i="84"/>
  <c r="V16" i="84"/>
  <c r="AB11" i="84"/>
  <c r="AL11" i="84"/>
  <c r="AW11" i="84"/>
  <c r="U10" i="84"/>
  <c r="U16" i="84"/>
  <c r="AB10" i="84"/>
  <c r="AL10" i="84"/>
  <c r="AW10" i="84"/>
  <c r="R10" i="84"/>
  <c r="R16" i="84"/>
  <c r="AA11" i="84"/>
  <c r="Q10" i="84"/>
  <c r="Q16" i="84"/>
  <c r="AA10" i="84"/>
  <c r="N10" i="84"/>
  <c r="N16" i="84"/>
  <c r="Z11" i="84"/>
  <c r="M10" i="84"/>
  <c r="M16" i="84"/>
  <c r="Z10" i="84"/>
  <c r="L10" i="84"/>
  <c r="AQ9" i="84"/>
  <c r="AP9" i="84"/>
  <c r="AO9" i="84"/>
  <c r="AN9" i="84"/>
  <c r="BK6" i="84"/>
  <c r="C6" i="84"/>
  <c r="CE48" i="83"/>
  <c r="CD48" i="83"/>
  <c r="CC48" i="83"/>
  <c r="CB48" i="83"/>
  <c r="CA48" i="83"/>
  <c r="BZ48" i="83"/>
  <c r="W48" i="83"/>
  <c r="V48" i="83"/>
  <c r="S48" i="83"/>
  <c r="R48" i="83"/>
  <c r="O48" i="83"/>
  <c r="N48" i="83"/>
  <c r="L48" i="83"/>
  <c r="H48" i="83"/>
  <c r="C48" i="83"/>
  <c r="CE47" i="83"/>
  <c r="CD47" i="83"/>
  <c r="CC47" i="83"/>
  <c r="CB47" i="83"/>
  <c r="CA47" i="83"/>
  <c r="BZ47" i="83"/>
  <c r="CF47" i="83" s="1"/>
  <c r="X47" i="83"/>
  <c r="U47" i="83"/>
  <c r="T47" i="83"/>
  <c r="Q47" i="83"/>
  <c r="P47" i="83"/>
  <c r="M47" i="83"/>
  <c r="L47" i="83"/>
  <c r="H47" i="83"/>
  <c r="C47" i="83"/>
  <c r="CE46" i="83"/>
  <c r="CD46" i="83"/>
  <c r="CC46" i="83"/>
  <c r="CB46" i="83"/>
  <c r="CA46" i="83"/>
  <c r="BZ46" i="83"/>
  <c r="AI46" i="83"/>
  <c r="AT46" i="83"/>
  <c r="X46" i="83"/>
  <c r="V46" i="83"/>
  <c r="V49" i="83"/>
  <c r="T46" i="83"/>
  <c r="T49" i="83"/>
  <c r="R46" i="83"/>
  <c r="P46" i="83"/>
  <c r="N46" i="83"/>
  <c r="L46" i="83"/>
  <c r="H46" i="83"/>
  <c r="C46" i="83"/>
  <c r="CE45" i="83"/>
  <c r="CD45" i="83"/>
  <c r="CC45" i="83"/>
  <c r="CB45" i="83"/>
  <c r="CA45" i="83"/>
  <c r="BZ45" i="83"/>
  <c r="AI45" i="83"/>
  <c r="AT45" i="83"/>
  <c r="W45" i="83"/>
  <c r="W49" i="83"/>
  <c r="U45" i="83"/>
  <c r="S45" i="83"/>
  <c r="Q45" i="83"/>
  <c r="Q49" i="83"/>
  <c r="O45" i="83"/>
  <c r="M45" i="83"/>
  <c r="L45" i="83"/>
  <c r="H45" i="83"/>
  <c r="C45" i="83"/>
  <c r="CE44" i="83"/>
  <c r="CD44" i="83"/>
  <c r="CC44" i="83"/>
  <c r="CB44" i="83"/>
  <c r="CA44" i="83"/>
  <c r="BZ44" i="83"/>
  <c r="AI44" i="83"/>
  <c r="AT44" i="83"/>
  <c r="X44" i="83"/>
  <c r="W44" i="83"/>
  <c r="AB45" i="83"/>
  <c r="AL45" i="83"/>
  <c r="AW45" i="83"/>
  <c r="T44" i="83"/>
  <c r="AA46" i="83"/>
  <c r="S44" i="83"/>
  <c r="P44" i="83"/>
  <c r="O44" i="83"/>
  <c r="L44" i="83"/>
  <c r="CE43" i="83"/>
  <c r="CD43" i="83"/>
  <c r="CC43" i="83"/>
  <c r="CB43" i="83"/>
  <c r="CA43" i="83"/>
  <c r="BZ43" i="83"/>
  <c r="AI43" i="83"/>
  <c r="AT43" i="83"/>
  <c r="V43" i="83"/>
  <c r="AB44" i="83"/>
  <c r="AL44" i="83"/>
  <c r="AW44" i="83"/>
  <c r="U43" i="83"/>
  <c r="R43" i="83"/>
  <c r="Q43" i="83"/>
  <c r="AA43" i="83"/>
  <c r="N43" i="83"/>
  <c r="M43" i="83"/>
  <c r="L43" i="83"/>
  <c r="AQ42" i="83"/>
  <c r="AP42" i="83"/>
  <c r="AO42" i="83"/>
  <c r="AN42" i="83"/>
  <c r="CE37" i="83"/>
  <c r="CD37" i="83"/>
  <c r="CC37" i="83"/>
  <c r="CB37" i="83"/>
  <c r="CA37" i="83"/>
  <c r="BZ37" i="83"/>
  <c r="W37" i="83"/>
  <c r="V37" i="83"/>
  <c r="S37" i="83"/>
  <c r="R37" i="83"/>
  <c r="O37" i="83"/>
  <c r="N37" i="83"/>
  <c r="L37" i="83"/>
  <c r="H37" i="83"/>
  <c r="C37" i="83"/>
  <c r="CE36" i="83"/>
  <c r="CD36" i="83"/>
  <c r="CC36" i="83"/>
  <c r="CB36" i="83"/>
  <c r="CA36" i="83"/>
  <c r="BZ36" i="83"/>
  <c r="X36" i="83"/>
  <c r="U36" i="83"/>
  <c r="T36" i="83"/>
  <c r="Q36" i="83"/>
  <c r="P36" i="83"/>
  <c r="M36" i="83"/>
  <c r="L36" i="83"/>
  <c r="H36" i="83"/>
  <c r="C36" i="83"/>
  <c r="CE35" i="83"/>
  <c r="CD35" i="83"/>
  <c r="CC35" i="83"/>
  <c r="CB35" i="83"/>
  <c r="CA35" i="83"/>
  <c r="BZ35" i="83"/>
  <c r="AI35" i="83"/>
  <c r="AT35" i="83"/>
  <c r="X35" i="83"/>
  <c r="V35" i="83"/>
  <c r="T35" i="83"/>
  <c r="R35" i="83"/>
  <c r="P35" i="83"/>
  <c r="N35" i="83"/>
  <c r="L35" i="83"/>
  <c r="H35" i="83"/>
  <c r="C35" i="83"/>
  <c r="CE34" i="83"/>
  <c r="CD34" i="83"/>
  <c r="CC34" i="83"/>
  <c r="CB34" i="83"/>
  <c r="CA34" i="83"/>
  <c r="BZ34" i="83"/>
  <c r="AT34" i="83"/>
  <c r="AI34" i="83"/>
  <c r="W34" i="83"/>
  <c r="U34" i="83"/>
  <c r="S34" i="83"/>
  <c r="Q34" i="83"/>
  <c r="O34" i="83"/>
  <c r="M34" i="83"/>
  <c r="L34" i="83"/>
  <c r="H34" i="83"/>
  <c r="C34" i="83"/>
  <c r="CE33" i="83"/>
  <c r="CD33" i="83"/>
  <c r="CC33" i="83"/>
  <c r="CB33" i="83"/>
  <c r="CA33" i="83"/>
  <c r="BZ33" i="83"/>
  <c r="AI33" i="83"/>
  <c r="AT33" i="83"/>
  <c r="X33" i="83"/>
  <c r="X38" i="83"/>
  <c r="AB35" i="83"/>
  <c r="AL35" i="83"/>
  <c r="AW35" i="83"/>
  <c r="W33" i="83"/>
  <c r="W38" i="83"/>
  <c r="AB34" i="83"/>
  <c r="AL34" i="83"/>
  <c r="AW34" i="83"/>
  <c r="T33" i="83"/>
  <c r="T38" i="83"/>
  <c r="AA35" i="83"/>
  <c r="S33" i="83"/>
  <c r="S38" i="83"/>
  <c r="AA34" i="83"/>
  <c r="P33" i="83"/>
  <c r="P38" i="83"/>
  <c r="Z35" i="83"/>
  <c r="O33" i="83"/>
  <c r="O38" i="83"/>
  <c r="Z34" i="83"/>
  <c r="L33" i="83"/>
  <c r="CE32" i="83"/>
  <c r="CD32" i="83"/>
  <c r="CC32" i="83"/>
  <c r="CB32" i="83"/>
  <c r="CA32" i="83"/>
  <c r="BZ32" i="83"/>
  <c r="AI32" i="83"/>
  <c r="AT32" i="83"/>
  <c r="V32" i="83"/>
  <c r="V38" i="83"/>
  <c r="AB33" i="83"/>
  <c r="AL33" i="83"/>
  <c r="AW33" i="83"/>
  <c r="U32" i="83"/>
  <c r="U38" i="83"/>
  <c r="AB32" i="83"/>
  <c r="AL32" i="83"/>
  <c r="AW32" i="83"/>
  <c r="R32" i="83"/>
  <c r="R38" i="83"/>
  <c r="AA33" i="83"/>
  <c r="Q32" i="83"/>
  <c r="Q38" i="83"/>
  <c r="AA32" i="83"/>
  <c r="N32" i="83"/>
  <c r="N38" i="83"/>
  <c r="Z33" i="83"/>
  <c r="M32" i="83"/>
  <c r="M38" i="83"/>
  <c r="Z32" i="83"/>
  <c r="L32" i="83"/>
  <c r="AQ31" i="83"/>
  <c r="AP31" i="83"/>
  <c r="AO31" i="83"/>
  <c r="AN31" i="83"/>
  <c r="CE26" i="83"/>
  <c r="CD26" i="83"/>
  <c r="CC26" i="83"/>
  <c r="CB26" i="83"/>
  <c r="CA26" i="83"/>
  <c r="BZ26" i="83"/>
  <c r="W26" i="83"/>
  <c r="V26" i="83"/>
  <c r="S26" i="83"/>
  <c r="R26" i="83"/>
  <c r="O26" i="83"/>
  <c r="N26" i="83"/>
  <c r="L26" i="83"/>
  <c r="H26" i="83"/>
  <c r="C26" i="83"/>
  <c r="CE25" i="83"/>
  <c r="CD25" i="83"/>
  <c r="CC25" i="83"/>
  <c r="CB25" i="83"/>
  <c r="CA25" i="83"/>
  <c r="BZ25" i="83"/>
  <c r="X25" i="83"/>
  <c r="U25" i="83"/>
  <c r="T25" i="83"/>
  <c r="Q25" i="83"/>
  <c r="P25" i="83"/>
  <c r="M25" i="83"/>
  <c r="L25" i="83"/>
  <c r="H25" i="83"/>
  <c r="C25" i="83"/>
  <c r="CE24" i="83"/>
  <c r="CD24" i="83"/>
  <c r="CC24" i="83"/>
  <c r="CB24" i="83"/>
  <c r="CA24" i="83"/>
  <c r="BZ24" i="83"/>
  <c r="AI24" i="83"/>
  <c r="AT24" i="83"/>
  <c r="X24" i="83"/>
  <c r="V24" i="83"/>
  <c r="T24" i="83"/>
  <c r="R24" i="83"/>
  <c r="P24" i="83"/>
  <c r="N24" i="83"/>
  <c r="L24" i="83"/>
  <c r="H24" i="83"/>
  <c r="C24" i="83"/>
  <c r="CE23" i="83"/>
  <c r="CD23" i="83"/>
  <c r="CC23" i="83"/>
  <c r="CB23" i="83"/>
  <c r="CA23" i="83"/>
  <c r="BZ23" i="83"/>
  <c r="AI23" i="83"/>
  <c r="AT23" i="83"/>
  <c r="W23" i="83"/>
  <c r="U23" i="83"/>
  <c r="S23" i="83"/>
  <c r="Q23" i="83"/>
  <c r="O23" i="83"/>
  <c r="M23" i="83"/>
  <c r="L23" i="83"/>
  <c r="H23" i="83"/>
  <c r="C23" i="83"/>
  <c r="CE22" i="83"/>
  <c r="CD22" i="83"/>
  <c r="CC22" i="83"/>
  <c r="CB22" i="83"/>
  <c r="CA22" i="83"/>
  <c r="BZ22" i="83"/>
  <c r="AI22" i="83"/>
  <c r="AT22" i="83"/>
  <c r="X22" i="83"/>
  <c r="X27" i="83"/>
  <c r="AB24" i="83"/>
  <c r="AL24" i="83"/>
  <c r="AW24" i="83"/>
  <c r="W22" i="83"/>
  <c r="W27" i="83"/>
  <c r="AB23" i="83"/>
  <c r="AL23" i="83"/>
  <c r="AW23" i="83"/>
  <c r="T22" i="83"/>
  <c r="T27" i="83"/>
  <c r="AA24" i="83"/>
  <c r="S22" i="83"/>
  <c r="S27" i="83"/>
  <c r="AA23" i="83"/>
  <c r="P22" i="83"/>
  <c r="P27" i="83"/>
  <c r="Z24" i="83"/>
  <c r="O22" i="83"/>
  <c r="O27" i="83"/>
  <c r="Z23" i="83"/>
  <c r="L22" i="83"/>
  <c r="CE21" i="83"/>
  <c r="CD21" i="83"/>
  <c r="CC21" i="83"/>
  <c r="CB21" i="83"/>
  <c r="CA21" i="83"/>
  <c r="BZ21" i="83"/>
  <c r="AI21" i="83"/>
  <c r="AT21" i="83"/>
  <c r="V21" i="83"/>
  <c r="V27" i="83"/>
  <c r="AB22" i="83"/>
  <c r="AL22" i="83"/>
  <c r="AW22" i="83"/>
  <c r="U21" i="83"/>
  <c r="U27" i="83"/>
  <c r="AB21" i="83"/>
  <c r="AL21" i="83"/>
  <c r="AW21" i="83"/>
  <c r="R21" i="83"/>
  <c r="R27" i="83"/>
  <c r="AA22" i="83"/>
  <c r="Q21" i="83"/>
  <c r="Q27" i="83"/>
  <c r="AA21" i="83"/>
  <c r="N21" i="83"/>
  <c r="N27" i="83"/>
  <c r="Z22" i="83"/>
  <c r="M21" i="83"/>
  <c r="M27" i="83"/>
  <c r="Z21" i="83"/>
  <c r="L21" i="83"/>
  <c r="AQ20" i="83"/>
  <c r="AP20" i="83"/>
  <c r="AO20" i="83"/>
  <c r="AN20" i="83"/>
  <c r="CE15" i="83"/>
  <c r="CD15" i="83"/>
  <c r="CC15" i="83"/>
  <c r="CB15" i="83"/>
  <c r="CA15" i="83"/>
  <c r="BZ15" i="83"/>
  <c r="W15" i="83"/>
  <c r="V15" i="83"/>
  <c r="S15" i="83"/>
  <c r="R15" i="83"/>
  <c r="O15" i="83"/>
  <c r="N15" i="83"/>
  <c r="L15" i="83"/>
  <c r="H15" i="83"/>
  <c r="C15" i="83"/>
  <c r="CE14" i="83"/>
  <c r="CD14" i="83"/>
  <c r="CC14" i="83"/>
  <c r="CB14" i="83"/>
  <c r="CA14" i="83"/>
  <c r="BZ14" i="83"/>
  <c r="X14" i="83"/>
  <c r="U14" i="83"/>
  <c r="T14" i="83"/>
  <c r="Q14" i="83"/>
  <c r="P14" i="83"/>
  <c r="M14" i="83"/>
  <c r="L14" i="83"/>
  <c r="H14" i="83"/>
  <c r="C14" i="83"/>
  <c r="CE13" i="83"/>
  <c r="CD13" i="83"/>
  <c r="CC13" i="83"/>
  <c r="CB13" i="83"/>
  <c r="CA13" i="83"/>
  <c r="BZ13" i="83"/>
  <c r="AI13" i="83"/>
  <c r="AT13" i="83"/>
  <c r="X13" i="83"/>
  <c r="V13" i="83"/>
  <c r="T13" i="83"/>
  <c r="R13" i="83"/>
  <c r="P13" i="83"/>
  <c r="N13" i="83"/>
  <c r="L13" i="83"/>
  <c r="H13" i="83"/>
  <c r="C13" i="83"/>
  <c r="CE12" i="83"/>
  <c r="CD12" i="83"/>
  <c r="CC12" i="83"/>
  <c r="CB12" i="83"/>
  <c r="CA12" i="83"/>
  <c r="BZ12" i="83"/>
  <c r="CF12" i="83" s="1"/>
  <c r="AI12" i="83"/>
  <c r="AT12" i="83"/>
  <c r="W12" i="83"/>
  <c r="U12" i="83"/>
  <c r="S12" i="83"/>
  <c r="Q12" i="83"/>
  <c r="O12" i="83"/>
  <c r="M12" i="83"/>
  <c r="L12" i="83"/>
  <c r="H12" i="83"/>
  <c r="C12" i="83"/>
  <c r="CE11" i="83"/>
  <c r="CD11" i="83"/>
  <c r="CC11" i="83"/>
  <c r="CB11" i="83"/>
  <c r="CA11" i="83"/>
  <c r="BZ11" i="83"/>
  <c r="AI11" i="83"/>
  <c r="AT11" i="83"/>
  <c r="X11" i="83"/>
  <c r="X16" i="83"/>
  <c r="AB13" i="83"/>
  <c r="AL13" i="83"/>
  <c r="AW13" i="83"/>
  <c r="W11" i="83"/>
  <c r="W16" i="83"/>
  <c r="AB12" i="83"/>
  <c r="AL12" i="83"/>
  <c r="AW12" i="83"/>
  <c r="T11" i="83"/>
  <c r="T16" i="83"/>
  <c r="AA13" i="83"/>
  <c r="S11" i="83"/>
  <c r="S16" i="83"/>
  <c r="AA12" i="83"/>
  <c r="P11" i="83"/>
  <c r="P16" i="83"/>
  <c r="Z13" i="83"/>
  <c r="O11" i="83"/>
  <c r="O16" i="83"/>
  <c r="Z12" i="83"/>
  <c r="L11" i="83"/>
  <c r="CE10" i="83"/>
  <c r="CD10" i="83"/>
  <c r="CC10" i="83"/>
  <c r="CB10" i="83"/>
  <c r="CA10" i="83"/>
  <c r="BZ10" i="83"/>
  <c r="AI10" i="83"/>
  <c r="AT10" i="83"/>
  <c r="V10" i="83"/>
  <c r="V16" i="83"/>
  <c r="AB11" i="83"/>
  <c r="AL11" i="83"/>
  <c r="AW11" i="83"/>
  <c r="U10" i="83"/>
  <c r="U16" i="83"/>
  <c r="AB10" i="83"/>
  <c r="AL10" i="83"/>
  <c r="AW10" i="83"/>
  <c r="R10" i="83"/>
  <c r="R16" i="83"/>
  <c r="AA11" i="83"/>
  <c r="Q10" i="83"/>
  <c r="Q16" i="83"/>
  <c r="AA10" i="83"/>
  <c r="N10" i="83"/>
  <c r="N16" i="83"/>
  <c r="Z11" i="83"/>
  <c r="M10" i="83"/>
  <c r="M16" i="83"/>
  <c r="Z10" i="83"/>
  <c r="L10" i="83"/>
  <c r="AQ9" i="83"/>
  <c r="AP9" i="83"/>
  <c r="AO9" i="83"/>
  <c r="BK6" i="83"/>
  <c r="C6" i="83"/>
  <c r="CE48" i="82"/>
  <c r="CD48" i="82"/>
  <c r="CC48" i="82"/>
  <c r="CB48" i="82"/>
  <c r="CA48" i="82"/>
  <c r="BZ48" i="82"/>
  <c r="W48" i="82"/>
  <c r="V48" i="82"/>
  <c r="S48" i="82"/>
  <c r="R48" i="82"/>
  <c r="O48" i="82"/>
  <c r="N48" i="82"/>
  <c r="L48" i="82"/>
  <c r="H48" i="82"/>
  <c r="C48" i="82"/>
  <c r="CE47" i="82"/>
  <c r="CD47" i="82"/>
  <c r="CC47" i="82"/>
  <c r="CB47" i="82"/>
  <c r="CA47" i="82"/>
  <c r="BZ47" i="82"/>
  <c r="CF47" i="82"/>
  <c r="X47" i="82"/>
  <c r="U47" i="82"/>
  <c r="T47" i="82"/>
  <c r="Q47" i="82"/>
  <c r="P47" i="82"/>
  <c r="M47" i="82"/>
  <c r="L47" i="82"/>
  <c r="H47" i="82"/>
  <c r="C47" i="82"/>
  <c r="CE46" i="82"/>
  <c r="CD46" i="82"/>
  <c r="CC46" i="82"/>
  <c r="CB46" i="82"/>
  <c r="CA46" i="82"/>
  <c r="BZ46" i="82"/>
  <c r="AI46" i="82"/>
  <c r="AT46" i="82"/>
  <c r="X46" i="82"/>
  <c r="V46" i="82"/>
  <c r="T46" i="82"/>
  <c r="R46" i="82"/>
  <c r="P46" i="82"/>
  <c r="N46" i="82"/>
  <c r="L46" i="82"/>
  <c r="H46" i="82"/>
  <c r="C46" i="82"/>
  <c r="CE45" i="82"/>
  <c r="CD45" i="82"/>
  <c r="CC45" i="82"/>
  <c r="CB45" i="82"/>
  <c r="CA45" i="82"/>
  <c r="BZ45" i="82"/>
  <c r="AI45" i="82"/>
  <c r="AT45" i="82"/>
  <c r="W45" i="82"/>
  <c r="U45" i="82"/>
  <c r="S45" i="82"/>
  <c r="Q45" i="82"/>
  <c r="O45" i="82"/>
  <c r="M45" i="82"/>
  <c r="L45" i="82"/>
  <c r="H45" i="82"/>
  <c r="C45" i="82"/>
  <c r="CE44" i="82"/>
  <c r="CD44" i="82"/>
  <c r="CC44" i="82"/>
  <c r="CB44" i="82"/>
  <c r="CA44" i="82"/>
  <c r="BZ44" i="82"/>
  <c r="AI44" i="82"/>
  <c r="AT44" i="82"/>
  <c r="X44" i="82"/>
  <c r="W44" i="82"/>
  <c r="T44" i="82"/>
  <c r="S44" i="82"/>
  <c r="P44" i="82"/>
  <c r="O44" i="82"/>
  <c r="L44" i="82"/>
  <c r="CE43" i="82"/>
  <c r="CD43" i="82"/>
  <c r="CC43" i="82"/>
  <c r="CB43" i="82"/>
  <c r="CA43" i="82"/>
  <c r="BZ43" i="82"/>
  <c r="AI43" i="82"/>
  <c r="AT43" i="82"/>
  <c r="V43" i="82"/>
  <c r="U43" i="82"/>
  <c r="R43" i="82"/>
  <c r="Q43" i="82"/>
  <c r="N43" i="82"/>
  <c r="M43" i="82"/>
  <c r="L43" i="82"/>
  <c r="AQ42" i="82"/>
  <c r="AP42" i="82"/>
  <c r="AO42" i="82"/>
  <c r="AN42" i="82"/>
  <c r="CE37" i="82"/>
  <c r="CD37" i="82"/>
  <c r="CC37" i="82"/>
  <c r="CB37" i="82"/>
  <c r="CA37" i="82"/>
  <c r="BZ37" i="82"/>
  <c r="W37" i="82"/>
  <c r="V37" i="82"/>
  <c r="S37" i="82"/>
  <c r="R37" i="82"/>
  <c r="O37" i="82"/>
  <c r="N37" i="82"/>
  <c r="L37" i="82"/>
  <c r="H37" i="82"/>
  <c r="C37" i="82"/>
  <c r="CE36" i="82"/>
  <c r="CD36" i="82"/>
  <c r="CC36" i="82"/>
  <c r="CB36" i="82"/>
  <c r="CA36" i="82"/>
  <c r="BZ36" i="82"/>
  <c r="X36" i="82"/>
  <c r="U36" i="82"/>
  <c r="T36" i="82"/>
  <c r="Q36" i="82"/>
  <c r="P36" i="82"/>
  <c r="M36" i="82"/>
  <c r="L36" i="82"/>
  <c r="H36" i="82"/>
  <c r="C36" i="82"/>
  <c r="CE35" i="82"/>
  <c r="CD35" i="82"/>
  <c r="CC35" i="82"/>
  <c r="CB35" i="82"/>
  <c r="CA35" i="82"/>
  <c r="BZ35" i="82"/>
  <c r="AI35" i="82"/>
  <c r="AT35" i="82"/>
  <c r="X35" i="82"/>
  <c r="V35" i="82"/>
  <c r="T35" i="82"/>
  <c r="R35" i="82"/>
  <c r="P35" i="82"/>
  <c r="N35" i="82"/>
  <c r="L35" i="82"/>
  <c r="H35" i="82"/>
  <c r="C35" i="82"/>
  <c r="CE34" i="82"/>
  <c r="CD34" i="82"/>
  <c r="CC34" i="82"/>
  <c r="CB34" i="82"/>
  <c r="CA34" i="82"/>
  <c r="BZ34" i="82"/>
  <c r="AI34" i="82"/>
  <c r="AT34" i="82"/>
  <c r="W34" i="82"/>
  <c r="U34" i="82"/>
  <c r="S34" i="82"/>
  <c r="Q34" i="82"/>
  <c r="O34" i="82"/>
  <c r="M34" i="82"/>
  <c r="L34" i="82"/>
  <c r="H34" i="82"/>
  <c r="C34" i="82"/>
  <c r="CE33" i="82"/>
  <c r="CD33" i="82"/>
  <c r="CC33" i="82"/>
  <c r="CB33" i="82"/>
  <c r="CA33" i="82"/>
  <c r="BZ33" i="82"/>
  <c r="AT33" i="82"/>
  <c r="AI33" i="82"/>
  <c r="X33" i="82"/>
  <c r="X38" i="82"/>
  <c r="AB35" i="82"/>
  <c r="AL35" i="82"/>
  <c r="AW35" i="82"/>
  <c r="W33" i="82"/>
  <c r="W38" i="82"/>
  <c r="AB34" i="82"/>
  <c r="AL34" i="82"/>
  <c r="AW34" i="82"/>
  <c r="T33" i="82"/>
  <c r="T38" i="82"/>
  <c r="AA35" i="82"/>
  <c r="S33" i="82"/>
  <c r="S38" i="82"/>
  <c r="AA34" i="82"/>
  <c r="P33" i="82"/>
  <c r="P38" i="82"/>
  <c r="Z35" i="82"/>
  <c r="O33" i="82"/>
  <c r="O38" i="82"/>
  <c r="Z34" i="82"/>
  <c r="L33" i="82"/>
  <c r="CE32" i="82"/>
  <c r="CD32" i="82"/>
  <c r="CC32" i="82"/>
  <c r="CB32" i="82"/>
  <c r="CA32" i="82"/>
  <c r="BZ32" i="82"/>
  <c r="AT32" i="82"/>
  <c r="AI32" i="82"/>
  <c r="V32" i="82"/>
  <c r="V38" i="82"/>
  <c r="AB33" i="82"/>
  <c r="AL33" i="82"/>
  <c r="AW33" i="82"/>
  <c r="U32" i="82"/>
  <c r="U38" i="82"/>
  <c r="AB32" i="82"/>
  <c r="AL32" i="82"/>
  <c r="AW32" i="82"/>
  <c r="R32" i="82"/>
  <c r="R38" i="82"/>
  <c r="AA33" i="82"/>
  <c r="Q32" i="82"/>
  <c r="Q38" i="82"/>
  <c r="AA32" i="82"/>
  <c r="N32" i="82"/>
  <c r="N38" i="82"/>
  <c r="Z33" i="82"/>
  <c r="M32" i="82"/>
  <c r="M38" i="82"/>
  <c r="Z32" i="82"/>
  <c r="L32" i="82"/>
  <c r="AQ31" i="82"/>
  <c r="AP31" i="82"/>
  <c r="AO31" i="82"/>
  <c r="AN31" i="82"/>
  <c r="CE26" i="82"/>
  <c r="CD26" i="82"/>
  <c r="CC26" i="82"/>
  <c r="CB26" i="82"/>
  <c r="CA26" i="82"/>
  <c r="BZ26" i="82"/>
  <c r="CF26" i="82"/>
  <c r="W26" i="82"/>
  <c r="V26" i="82"/>
  <c r="S26" i="82"/>
  <c r="R26" i="82"/>
  <c r="O26" i="82"/>
  <c r="N26" i="82"/>
  <c r="L26" i="82"/>
  <c r="H26" i="82"/>
  <c r="C26" i="82"/>
  <c r="CE25" i="82"/>
  <c r="CD25" i="82"/>
  <c r="CC25" i="82"/>
  <c r="CB25" i="82"/>
  <c r="CA25" i="82"/>
  <c r="CF25" i="82" s="1"/>
  <c r="BZ25" i="82"/>
  <c r="X25" i="82"/>
  <c r="U25" i="82"/>
  <c r="T25" i="82"/>
  <c r="Q25" i="82"/>
  <c r="P25" i="82"/>
  <c r="M25" i="82"/>
  <c r="L25" i="82"/>
  <c r="H25" i="82"/>
  <c r="C25" i="82"/>
  <c r="CE24" i="82"/>
  <c r="CD24" i="82"/>
  <c r="CC24" i="82"/>
  <c r="CB24" i="82"/>
  <c r="CA24" i="82"/>
  <c r="BZ24" i="82"/>
  <c r="AT24" i="82"/>
  <c r="AI24" i="82"/>
  <c r="X24" i="82"/>
  <c r="V24" i="82"/>
  <c r="T24" i="82"/>
  <c r="R24" i="82"/>
  <c r="P24" i="82"/>
  <c r="N24" i="82"/>
  <c r="L24" i="82"/>
  <c r="H24" i="82"/>
  <c r="C24" i="82"/>
  <c r="CE23" i="82"/>
  <c r="CD23" i="82"/>
  <c r="CC23" i="82"/>
  <c r="CB23" i="82"/>
  <c r="CA23" i="82"/>
  <c r="BZ23" i="82"/>
  <c r="CF23" i="82"/>
  <c r="AT23" i="82"/>
  <c r="AI23" i="82"/>
  <c r="W23" i="82"/>
  <c r="U23" i="82"/>
  <c r="S23" i="82"/>
  <c r="Q23" i="82"/>
  <c r="O23" i="82"/>
  <c r="M23" i="82"/>
  <c r="L23" i="82"/>
  <c r="H23" i="82"/>
  <c r="C23" i="82"/>
  <c r="CE22" i="82"/>
  <c r="CD22" i="82"/>
  <c r="CC22" i="82"/>
  <c r="CB22" i="82"/>
  <c r="CA22" i="82"/>
  <c r="CF22" i="82" s="1"/>
  <c r="BZ22" i="82"/>
  <c r="AI22" i="82"/>
  <c r="AT22" i="82"/>
  <c r="X22" i="82"/>
  <c r="X27" i="82"/>
  <c r="AB24" i="82"/>
  <c r="AL24" i="82"/>
  <c r="AW24" i="82"/>
  <c r="W22" i="82"/>
  <c r="W27" i="82"/>
  <c r="AB23" i="82"/>
  <c r="AL23" i="82"/>
  <c r="AW23" i="82"/>
  <c r="T22" i="82"/>
  <c r="T27" i="82"/>
  <c r="AA24" i="82"/>
  <c r="S22" i="82"/>
  <c r="S27" i="82"/>
  <c r="AA23" i="82"/>
  <c r="P22" i="82"/>
  <c r="P27" i="82"/>
  <c r="Z24" i="82"/>
  <c r="O22" i="82"/>
  <c r="O27" i="82"/>
  <c r="Z23" i="82"/>
  <c r="L22" i="82"/>
  <c r="CE21" i="82"/>
  <c r="CD21" i="82"/>
  <c r="CC21" i="82"/>
  <c r="CB21" i="82"/>
  <c r="CA21" i="82"/>
  <c r="BZ21" i="82"/>
  <c r="AI21" i="82"/>
  <c r="AT21" i="82"/>
  <c r="V21" i="82"/>
  <c r="V27" i="82"/>
  <c r="AB22" i="82"/>
  <c r="AL22" i="82"/>
  <c r="AW22" i="82"/>
  <c r="U21" i="82"/>
  <c r="U27" i="82"/>
  <c r="AB21" i="82"/>
  <c r="AL21" i="82"/>
  <c r="AW21" i="82"/>
  <c r="R21" i="82"/>
  <c r="R27" i="82"/>
  <c r="AA22" i="82"/>
  <c r="Q21" i="82"/>
  <c r="Q27" i="82"/>
  <c r="AA21" i="82"/>
  <c r="N21" i="82"/>
  <c r="N27" i="82"/>
  <c r="Z22" i="82"/>
  <c r="M21" i="82"/>
  <c r="M27" i="82"/>
  <c r="Z21" i="82"/>
  <c r="L21" i="82"/>
  <c r="AQ20" i="82"/>
  <c r="AP20" i="82"/>
  <c r="AO20" i="82"/>
  <c r="AN20" i="82"/>
  <c r="CE15" i="82"/>
  <c r="CD15" i="82"/>
  <c r="CC15" i="82"/>
  <c r="CB15" i="82"/>
  <c r="CA15" i="82"/>
  <c r="BZ15" i="82"/>
  <c r="W15" i="82"/>
  <c r="V15" i="82"/>
  <c r="S15" i="82"/>
  <c r="R15" i="82"/>
  <c r="O15" i="82"/>
  <c r="N15" i="82"/>
  <c r="L15" i="82"/>
  <c r="H15" i="82"/>
  <c r="C15" i="82"/>
  <c r="CE14" i="82"/>
  <c r="CD14" i="82"/>
  <c r="CC14" i="82"/>
  <c r="CB14" i="82"/>
  <c r="CA14" i="82"/>
  <c r="BZ14" i="82"/>
  <c r="X14" i="82"/>
  <c r="U14" i="82"/>
  <c r="T14" i="82"/>
  <c r="Q14" i="82"/>
  <c r="P14" i="82"/>
  <c r="M14" i="82"/>
  <c r="L14" i="82"/>
  <c r="H14" i="82"/>
  <c r="C14" i="82"/>
  <c r="CE13" i="82"/>
  <c r="CD13" i="82"/>
  <c r="CC13" i="82"/>
  <c r="CB13" i="82"/>
  <c r="CA13" i="82"/>
  <c r="BZ13" i="82"/>
  <c r="AI13" i="82"/>
  <c r="AT13" i="82"/>
  <c r="X13" i="82"/>
  <c r="V13" i="82"/>
  <c r="T13" i="82"/>
  <c r="R13" i="82"/>
  <c r="P13" i="82"/>
  <c r="N13" i="82"/>
  <c r="L13" i="82"/>
  <c r="H13" i="82"/>
  <c r="C13" i="82"/>
  <c r="CE12" i="82"/>
  <c r="CD12" i="82"/>
  <c r="CC12" i="82"/>
  <c r="CB12" i="82"/>
  <c r="CA12" i="82"/>
  <c r="BZ12" i="82"/>
  <c r="AT12" i="82"/>
  <c r="AI12" i="82"/>
  <c r="W12" i="82"/>
  <c r="U12" i="82"/>
  <c r="S12" i="82"/>
  <c r="Q12" i="82"/>
  <c r="O12" i="82"/>
  <c r="M12" i="82"/>
  <c r="L12" i="82"/>
  <c r="H12" i="82"/>
  <c r="C12" i="82"/>
  <c r="CE11" i="82"/>
  <c r="CD11" i="82"/>
  <c r="CC11" i="82"/>
  <c r="CB11" i="82"/>
  <c r="CA11" i="82"/>
  <c r="BZ11" i="82"/>
  <c r="CF11" i="82"/>
  <c r="AI11" i="82"/>
  <c r="AT11" i="82"/>
  <c r="X11" i="82"/>
  <c r="X16" i="82"/>
  <c r="AB13" i="82"/>
  <c r="AL13" i="82"/>
  <c r="AW13" i="82"/>
  <c r="W11" i="82"/>
  <c r="W16" i="82"/>
  <c r="AB12" i="82"/>
  <c r="AL12" i="82"/>
  <c r="AW12" i="82"/>
  <c r="T11" i="82"/>
  <c r="S11" i="82"/>
  <c r="S16" i="82"/>
  <c r="AA12" i="82"/>
  <c r="P11" i="82"/>
  <c r="O11" i="82"/>
  <c r="O16" i="82"/>
  <c r="Z12" i="82"/>
  <c r="L11" i="82"/>
  <c r="CE10" i="82"/>
  <c r="CD10" i="82"/>
  <c r="CC10" i="82"/>
  <c r="CB10" i="82"/>
  <c r="CA10" i="82"/>
  <c r="BZ10" i="82"/>
  <c r="AI10" i="82"/>
  <c r="AT10" i="82"/>
  <c r="V10" i="82"/>
  <c r="V16" i="82"/>
  <c r="AB11" i="82"/>
  <c r="AL11" i="82"/>
  <c r="AW11" i="82"/>
  <c r="U10" i="82"/>
  <c r="R10" i="82"/>
  <c r="R16" i="82"/>
  <c r="AA11" i="82"/>
  <c r="Q10" i="82"/>
  <c r="Q16" i="82"/>
  <c r="AA10" i="82"/>
  <c r="N10" i="82"/>
  <c r="N16" i="82"/>
  <c r="Z11" i="82"/>
  <c r="M10" i="82"/>
  <c r="L10" i="82"/>
  <c r="AQ9" i="82"/>
  <c r="AP9" i="82"/>
  <c r="AO9" i="82"/>
  <c r="AN9" i="82"/>
  <c r="BK6" i="82"/>
  <c r="C6" i="82"/>
  <c r="O49" i="105"/>
  <c r="Z45" i="105"/>
  <c r="P49" i="105"/>
  <c r="Z46" i="105"/>
  <c r="S49" i="105"/>
  <c r="AA45" i="105"/>
  <c r="X49" i="105"/>
  <c r="AB46" i="105"/>
  <c r="R49" i="105"/>
  <c r="AA44" i="105"/>
  <c r="AK44" i="105"/>
  <c r="AV44" i="105"/>
  <c r="U49" i="105"/>
  <c r="AB43" i="105"/>
  <c r="AL43" i="105"/>
  <c r="AW43" i="105"/>
  <c r="R49" i="103"/>
  <c r="AA44" i="103"/>
  <c r="AK44" i="103"/>
  <c r="AV44" i="103"/>
  <c r="U49" i="103"/>
  <c r="AB43" i="103"/>
  <c r="AL43" i="103"/>
  <c r="AW43" i="103"/>
  <c r="M49" i="103"/>
  <c r="Z43" i="103"/>
  <c r="Q49" i="103"/>
  <c r="AA43" i="103"/>
  <c r="N49" i="103"/>
  <c r="Z44" i="103"/>
  <c r="V49" i="103"/>
  <c r="AB44" i="103"/>
  <c r="U49" i="99"/>
  <c r="AB43" i="99"/>
  <c r="AL43" i="99"/>
  <c r="AW43" i="99"/>
  <c r="M49" i="99"/>
  <c r="Z43" i="99"/>
  <c r="Q49" i="99"/>
  <c r="AA43" i="99"/>
  <c r="V49" i="99"/>
  <c r="AB44" i="99"/>
  <c r="AL44" i="99"/>
  <c r="AW44" i="99"/>
  <c r="O49" i="102"/>
  <c r="Z45" i="102"/>
  <c r="P49" i="102"/>
  <c r="Z46" i="102"/>
  <c r="S49" i="102"/>
  <c r="AA45" i="102"/>
  <c r="X49" i="102"/>
  <c r="AB46" i="102"/>
  <c r="R49" i="102"/>
  <c r="AA44" i="102"/>
  <c r="AK44" i="102"/>
  <c r="AV44" i="102"/>
  <c r="U49" i="102"/>
  <c r="AB43" i="102"/>
  <c r="AL43" i="102"/>
  <c r="AW43" i="102"/>
  <c r="T49" i="101"/>
  <c r="AA46" i="101"/>
  <c r="AK46" i="101"/>
  <c r="AV46" i="101"/>
  <c r="W49" i="101"/>
  <c r="AB45" i="101"/>
  <c r="AL45" i="101"/>
  <c r="AW45" i="101"/>
  <c r="O49" i="101"/>
  <c r="Z45" i="101"/>
  <c r="P49" i="101"/>
  <c r="Z46" i="101"/>
  <c r="S49" i="101"/>
  <c r="AA45" i="101"/>
  <c r="X49" i="101"/>
  <c r="AB46" i="101"/>
  <c r="T49" i="99"/>
  <c r="AA46" i="99"/>
  <c r="AK46" i="99"/>
  <c r="AV46" i="99"/>
  <c r="N49" i="99"/>
  <c r="Z44" i="99"/>
  <c r="R49" i="99"/>
  <c r="AA44" i="99"/>
  <c r="W49" i="99"/>
  <c r="AB45" i="99"/>
  <c r="AL45" i="99"/>
  <c r="AW45" i="99"/>
  <c r="P49" i="99"/>
  <c r="Z46" i="99"/>
  <c r="S49" i="99"/>
  <c r="AA45" i="99"/>
  <c r="X49" i="99"/>
  <c r="AB46" i="99"/>
  <c r="O49" i="99"/>
  <c r="Z45" i="99"/>
  <c r="W49" i="100"/>
  <c r="AB45" i="100"/>
  <c r="AL45" i="100"/>
  <c r="AW45" i="100"/>
  <c r="T49" i="100"/>
  <c r="AA46" i="100"/>
  <c r="AK46" i="100"/>
  <c r="AV46" i="100"/>
  <c r="O49" i="100"/>
  <c r="Z45" i="100"/>
  <c r="S49" i="100"/>
  <c r="AA45" i="100"/>
  <c r="X49" i="100"/>
  <c r="AB46" i="100"/>
  <c r="P49" i="100"/>
  <c r="Z46" i="100"/>
  <c r="O49" i="98"/>
  <c r="Z45" i="98"/>
  <c r="P49" i="98"/>
  <c r="Z46" i="98"/>
  <c r="S49" i="98"/>
  <c r="AA45" i="98"/>
  <c r="X49" i="98"/>
  <c r="AB46" i="98"/>
  <c r="M49" i="98"/>
  <c r="Z43" i="98"/>
  <c r="N49" i="98"/>
  <c r="Z44" i="98"/>
  <c r="Q49" i="98"/>
  <c r="AA43" i="98"/>
  <c r="V49" i="98"/>
  <c r="AB44" i="98"/>
  <c r="P49" i="96"/>
  <c r="Z46" i="96"/>
  <c r="S49" i="96"/>
  <c r="AA45" i="96"/>
  <c r="X49" i="96"/>
  <c r="AB46" i="96"/>
  <c r="O49" i="96"/>
  <c r="Z45" i="96"/>
  <c r="R49" i="96"/>
  <c r="AA44" i="96"/>
  <c r="AK44" i="96"/>
  <c r="AV44" i="96"/>
  <c r="U49" i="96"/>
  <c r="AB43" i="96"/>
  <c r="AL43" i="96"/>
  <c r="AW43" i="96"/>
  <c r="N49" i="96"/>
  <c r="Z44" i="96"/>
  <c r="V49" i="96"/>
  <c r="AB44" i="96"/>
  <c r="M49" i="96"/>
  <c r="Z43" i="96"/>
  <c r="Q49" i="96"/>
  <c r="AA43" i="96"/>
  <c r="Q49" i="95"/>
  <c r="AA43" i="95"/>
  <c r="AK43" i="95"/>
  <c r="AV43" i="95"/>
  <c r="V49" i="95"/>
  <c r="AB44" i="95"/>
  <c r="AL44" i="95"/>
  <c r="AW44" i="95"/>
  <c r="M49" i="95"/>
  <c r="Z43" i="95"/>
  <c r="U49" i="95"/>
  <c r="AB43" i="95"/>
  <c r="N49" i="95"/>
  <c r="Z44" i="95"/>
  <c r="R49" i="95"/>
  <c r="AA44" i="95"/>
  <c r="W49" i="92"/>
  <c r="AB45" i="92"/>
  <c r="AL45" i="92"/>
  <c r="AW45" i="92"/>
  <c r="T49" i="92"/>
  <c r="AA46" i="92"/>
  <c r="AK46" i="92"/>
  <c r="AV46" i="92"/>
  <c r="O49" i="92"/>
  <c r="Z45" i="92"/>
  <c r="S49" i="92"/>
  <c r="AA45" i="92"/>
  <c r="X49" i="92"/>
  <c r="AB46" i="92"/>
  <c r="P49" i="92"/>
  <c r="Z46" i="92"/>
  <c r="Q49" i="92"/>
  <c r="AA43" i="92"/>
  <c r="AK43" i="92"/>
  <c r="AV43" i="92"/>
  <c r="V49" i="92"/>
  <c r="AB44" i="92"/>
  <c r="AL44" i="92"/>
  <c r="AW44" i="92"/>
  <c r="T49" i="94"/>
  <c r="AA46" i="94"/>
  <c r="AK46" i="94"/>
  <c r="AV46" i="94"/>
  <c r="W49" i="94"/>
  <c r="AB45" i="94"/>
  <c r="AL45" i="94"/>
  <c r="AW45" i="94"/>
  <c r="O49" i="94"/>
  <c r="Z45" i="94"/>
  <c r="P49" i="94"/>
  <c r="Z46" i="94"/>
  <c r="S49" i="94"/>
  <c r="AA45" i="94"/>
  <c r="X49" i="94"/>
  <c r="AB46" i="94"/>
  <c r="M49" i="94"/>
  <c r="Z43" i="94"/>
  <c r="N49" i="94"/>
  <c r="Z44" i="94"/>
  <c r="R49" i="94"/>
  <c r="AA44" i="94"/>
  <c r="U49" i="94"/>
  <c r="AB43" i="94"/>
  <c r="T49" i="90"/>
  <c r="AA46" i="90"/>
  <c r="AK46" i="90"/>
  <c r="AV46" i="90"/>
  <c r="W49" i="90"/>
  <c r="AB45" i="90"/>
  <c r="AL45" i="90"/>
  <c r="AW45" i="90"/>
  <c r="U49" i="90"/>
  <c r="AB43" i="90"/>
  <c r="AL43" i="90"/>
  <c r="AW43" i="90"/>
  <c r="R49" i="90"/>
  <c r="AA44" i="90"/>
  <c r="AK44" i="90"/>
  <c r="AV44" i="90"/>
  <c r="P49" i="90"/>
  <c r="Z46" i="90"/>
  <c r="S49" i="90"/>
  <c r="AA45" i="90"/>
  <c r="X49" i="90"/>
  <c r="AB46" i="90"/>
  <c r="O49" i="90"/>
  <c r="Z45" i="90"/>
  <c r="N49" i="90"/>
  <c r="Z44" i="90"/>
  <c r="V49" i="90"/>
  <c r="AB44" i="90"/>
  <c r="M49" i="90"/>
  <c r="Z43" i="90"/>
  <c r="Q49" i="90"/>
  <c r="AA43" i="90"/>
  <c r="Q49" i="91"/>
  <c r="AA43" i="91"/>
  <c r="AK43" i="91"/>
  <c r="AV43" i="91"/>
  <c r="O49" i="91"/>
  <c r="Z45" i="91"/>
  <c r="S49" i="91"/>
  <c r="AA45" i="91"/>
  <c r="P49" i="91"/>
  <c r="Z46" i="91"/>
  <c r="X49" i="91"/>
  <c r="AB46" i="91"/>
  <c r="N49" i="91"/>
  <c r="Z44" i="91"/>
  <c r="R49" i="91"/>
  <c r="AA44" i="91"/>
  <c r="U49" i="91"/>
  <c r="AB43" i="91"/>
  <c r="M49" i="91"/>
  <c r="Z43" i="91"/>
  <c r="N49" i="89"/>
  <c r="Z44" i="89"/>
  <c r="R49" i="89"/>
  <c r="AA44" i="89"/>
  <c r="O49" i="89"/>
  <c r="Z45" i="89"/>
  <c r="W49" i="89"/>
  <c r="AB45" i="89"/>
  <c r="T49" i="87"/>
  <c r="AA46" i="87"/>
  <c r="AK46" i="87"/>
  <c r="AV46" i="87"/>
  <c r="W49" i="87"/>
  <c r="AB45" i="87"/>
  <c r="AL45" i="87"/>
  <c r="AW45" i="87"/>
  <c r="O49" i="87"/>
  <c r="Z45" i="87"/>
  <c r="P49" i="87"/>
  <c r="Z46" i="87"/>
  <c r="S49" i="87"/>
  <c r="AA45" i="87"/>
  <c r="X49" i="87"/>
  <c r="AB46" i="87"/>
  <c r="S49" i="86"/>
  <c r="AA45" i="86"/>
  <c r="AK45" i="86"/>
  <c r="AV45" i="86"/>
  <c r="X49" i="86"/>
  <c r="AB46" i="86"/>
  <c r="AL46" i="86"/>
  <c r="AW46" i="86"/>
  <c r="R49" i="86"/>
  <c r="AA44" i="86"/>
  <c r="AK44" i="86"/>
  <c r="AV44" i="86"/>
  <c r="U49" i="86"/>
  <c r="AB43" i="86"/>
  <c r="AL43" i="86"/>
  <c r="AW43" i="86"/>
  <c r="N49" i="86"/>
  <c r="Z44" i="86"/>
  <c r="Q49" i="86"/>
  <c r="AA43" i="86"/>
  <c r="V49" i="86"/>
  <c r="AB44" i="86"/>
  <c r="M49" i="86"/>
  <c r="Z43" i="86"/>
  <c r="S49" i="85"/>
  <c r="AA45" i="85"/>
  <c r="AK45" i="85"/>
  <c r="AV45" i="85"/>
  <c r="X49" i="85"/>
  <c r="AB46" i="85"/>
  <c r="AL46" i="85"/>
  <c r="AW46" i="85"/>
  <c r="W49" i="88"/>
  <c r="AB45" i="88"/>
  <c r="AL45" i="88"/>
  <c r="AW45" i="88"/>
  <c r="T49" i="88"/>
  <c r="AA46" i="88"/>
  <c r="AK46" i="88"/>
  <c r="AV46" i="88"/>
  <c r="O49" i="88"/>
  <c r="Z45" i="88"/>
  <c r="S49" i="88"/>
  <c r="AA45" i="88"/>
  <c r="X49" i="88"/>
  <c r="AB46" i="88"/>
  <c r="P49" i="88"/>
  <c r="Z46" i="88"/>
  <c r="R49" i="88"/>
  <c r="AA44" i="88"/>
  <c r="AK44" i="88"/>
  <c r="AV44" i="88"/>
  <c r="U49" i="88"/>
  <c r="AB43" i="88"/>
  <c r="AL43" i="88"/>
  <c r="AW43" i="88"/>
  <c r="N49" i="88"/>
  <c r="Z44" i="88"/>
  <c r="Q49" i="88"/>
  <c r="AA43" i="88"/>
  <c r="V49" i="88"/>
  <c r="AB44" i="88"/>
  <c r="M49" i="88"/>
  <c r="Z43" i="88"/>
  <c r="V49" i="84"/>
  <c r="AB44" i="84"/>
  <c r="AL44" i="84"/>
  <c r="AW44" i="84"/>
  <c r="Q49" i="84"/>
  <c r="AA43" i="84"/>
  <c r="AK43" i="84"/>
  <c r="AV43" i="84"/>
  <c r="T49" i="84"/>
  <c r="AA46" i="84"/>
  <c r="AK46" i="84"/>
  <c r="AV46" i="84"/>
  <c r="W49" i="84"/>
  <c r="AB45" i="84"/>
  <c r="AL45" i="84"/>
  <c r="AW45" i="84"/>
  <c r="O49" i="84"/>
  <c r="Z45" i="84"/>
  <c r="P49" i="84"/>
  <c r="Z46" i="84"/>
  <c r="S49" i="84"/>
  <c r="AA45" i="84"/>
  <c r="X49" i="84"/>
  <c r="AB46" i="84"/>
  <c r="O49" i="83"/>
  <c r="Z45" i="83"/>
  <c r="S49" i="83"/>
  <c r="AA45" i="83"/>
  <c r="X49" i="83"/>
  <c r="AB46" i="83"/>
  <c r="P49" i="83"/>
  <c r="Z46" i="83"/>
  <c r="M49" i="83"/>
  <c r="Z43" i="83"/>
  <c r="R49" i="83"/>
  <c r="AA44" i="83"/>
  <c r="U49" i="83"/>
  <c r="AB43" i="83"/>
  <c r="N49" i="83"/>
  <c r="Z44" i="83"/>
  <c r="T49" i="82"/>
  <c r="AA46" i="82"/>
  <c r="AK46" i="82"/>
  <c r="AV46" i="82"/>
  <c r="W49" i="82"/>
  <c r="AB45" i="82"/>
  <c r="AL45" i="82"/>
  <c r="AW45" i="82"/>
  <c r="P49" i="82"/>
  <c r="Z46" i="82"/>
  <c r="X49" i="82"/>
  <c r="AB46" i="82"/>
  <c r="O49" i="82"/>
  <c r="Z45" i="82"/>
  <c r="S49" i="82"/>
  <c r="AA45" i="82"/>
  <c r="Q49" i="82"/>
  <c r="AA43" i="82"/>
  <c r="AK43" i="82"/>
  <c r="AV43" i="82"/>
  <c r="V49" i="82"/>
  <c r="AB44" i="82"/>
  <c r="AL44" i="82"/>
  <c r="AW44" i="82"/>
  <c r="N49" i="82"/>
  <c r="Z44" i="82"/>
  <c r="R49" i="82"/>
  <c r="AA44" i="82"/>
  <c r="M49" i="82"/>
  <c r="Z43" i="82"/>
  <c r="U49" i="82"/>
  <c r="AB43" i="82"/>
  <c r="CF47" i="98"/>
  <c r="CF47" i="99"/>
  <c r="CF46" i="85"/>
  <c r="CF46" i="86"/>
  <c r="CF44" i="87"/>
  <c r="CF46" i="87"/>
  <c r="CF44" i="88"/>
  <c r="CF47" i="93"/>
  <c r="CF47" i="94"/>
  <c r="CF45" i="96"/>
  <c r="CF46" i="96"/>
  <c r="CF44" i="99"/>
  <c r="CF46" i="99"/>
  <c r="CF44" i="100"/>
  <c r="CF46" i="100"/>
  <c r="CF44" i="101"/>
  <c r="CF46" i="101"/>
  <c r="CF44" i="102"/>
  <c r="CF46" i="102"/>
  <c r="CF44" i="105"/>
  <c r="CF46" i="105"/>
  <c r="CF44" i="108"/>
  <c r="CF46" i="108"/>
  <c r="CF45" i="109"/>
  <c r="CF46" i="109"/>
  <c r="CF44" i="110"/>
  <c r="CF46" i="110"/>
  <c r="CF44" i="112"/>
  <c r="CF46" i="112"/>
  <c r="CF45" i="115"/>
  <c r="CF43" i="120"/>
  <c r="CF44" i="120"/>
  <c r="CF46" i="120"/>
  <c r="CF44" i="121"/>
  <c r="CF44" i="82"/>
  <c r="CF44" i="83"/>
  <c r="CF43" i="84"/>
  <c r="CF44" i="84"/>
  <c r="CF44" i="90"/>
  <c r="CF46" i="90"/>
  <c r="CF44" i="91"/>
  <c r="CF46" i="91"/>
  <c r="CF43" i="92"/>
  <c r="CF44" i="92"/>
  <c r="CF44" i="93"/>
  <c r="CF46" i="93"/>
  <c r="CF43" i="94"/>
  <c r="CF46" i="94"/>
  <c r="CF44" i="103"/>
  <c r="CF44" i="104"/>
  <c r="CF43" i="111"/>
  <c r="CF44" i="111"/>
  <c r="CF46" i="111"/>
  <c r="CF47" i="114"/>
  <c r="CF44" i="116"/>
  <c r="CF44" i="117"/>
  <c r="CF46" i="117"/>
  <c r="CF46" i="118"/>
  <c r="CF45" i="123"/>
  <c r="CF44" i="124"/>
  <c r="CF46" i="124"/>
  <c r="CF45" i="125"/>
  <c r="CF46" i="125"/>
  <c r="CF44" i="126"/>
  <c r="CF46" i="126"/>
  <c r="CF34" i="120"/>
  <c r="CF32" i="121"/>
  <c r="CF36" i="124"/>
  <c r="CF33" i="126"/>
  <c r="CF34" i="126"/>
  <c r="CF34" i="86"/>
  <c r="CF35" i="86"/>
  <c r="CF33" i="87"/>
  <c r="CF35" i="87"/>
  <c r="CF33" i="88"/>
  <c r="CF33" i="89"/>
  <c r="CF34" i="89"/>
  <c r="CF35" i="89"/>
  <c r="CF33" i="96"/>
  <c r="CF35" i="98"/>
  <c r="CF33" i="99"/>
  <c r="CF33" i="100"/>
  <c r="CF34" i="100"/>
  <c r="CF35" i="100"/>
  <c r="CF34" i="101"/>
  <c r="CF35" i="101"/>
  <c r="CF34" i="102"/>
  <c r="CF35" i="102"/>
  <c r="CF34" i="106"/>
  <c r="CF35" i="106"/>
  <c r="CF34" i="107"/>
  <c r="CF35" i="107"/>
  <c r="CF35" i="108"/>
  <c r="CF37" i="108"/>
  <c r="CF32" i="113"/>
  <c r="CF34" i="114"/>
  <c r="CF35" i="114"/>
  <c r="CF33" i="115"/>
  <c r="CF34" i="115"/>
  <c r="CF35" i="115"/>
  <c r="CF33" i="116"/>
  <c r="CF33" i="121"/>
  <c r="CF34" i="124"/>
  <c r="CF35" i="124"/>
  <c r="CF35" i="126"/>
  <c r="CF33" i="82"/>
  <c r="CF34" i="82"/>
  <c r="CF35" i="82"/>
  <c r="CF35" i="83"/>
  <c r="CF34" i="85"/>
  <c r="CF33" i="90"/>
  <c r="CF34" i="90"/>
  <c r="CF35" i="90"/>
  <c r="CF34" i="91"/>
  <c r="CF35" i="91"/>
  <c r="CF33" i="92"/>
  <c r="CF34" i="92"/>
  <c r="CF35" i="92"/>
  <c r="CF33" i="94"/>
  <c r="CF34" i="94"/>
  <c r="CF35" i="94"/>
  <c r="CF34" i="95"/>
  <c r="CF35" i="95"/>
  <c r="CF33" i="103"/>
  <c r="CF34" i="103"/>
  <c r="CF35" i="103"/>
  <c r="CF35" i="109"/>
  <c r="CF34" i="110"/>
  <c r="CF35" i="110"/>
  <c r="CF33" i="111"/>
  <c r="CF34" i="111"/>
  <c r="CF33" i="117"/>
  <c r="CF34" i="117"/>
  <c r="CF35" i="117"/>
  <c r="CF33" i="118"/>
  <c r="CF35" i="118"/>
  <c r="CF37" i="118"/>
  <c r="CF34" i="119"/>
  <c r="CF33" i="122"/>
  <c r="CF34" i="122"/>
  <c r="CF35" i="122"/>
  <c r="CF37" i="122"/>
  <c r="CF33" i="123"/>
  <c r="CF34" i="123"/>
  <c r="CF32" i="125"/>
  <c r="CF33" i="125"/>
  <c r="CF34" i="125"/>
  <c r="CF35" i="125"/>
  <c r="CF25" i="108"/>
  <c r="CF25" i="99"/>
  <c r="CF24" i="83"/>
  <c r="CF23" i="84"/>
  <c r="CF23" i="86"/>
  <c r="CF26" i="86"/>
  <c r="CF23" i="88"/>
  <c r="CF21" i="89"/>
  <c r="CF23" i="89"/>
  <c r="CF21" i="91"/>
  <c r="CF26" i="103"/>
  <c r="CF23" i="106"/>
  <c r="CF26" i="106"/>
  <c r="CF23" i="107"/>
  <c r="CF26" i="107"/>
  <c r="CF23" i="109"/>
  <c r="CF23" i="112"/>
  <c r="CF26" i="112"/>
  <c r="CF23" i="113"/>
  <c r="CF26" i="113"/>
  <c r="CF22" i="115"/>
  <c r="CF23" i="115"/>
  <c r="CF23" i="116"/>
  <c r="CF25" i="121"/>
  <c r="CF21" i="122"/>
  <c r="CF23" i="85"/>
  <c r="CF21" i="90"/>
  <c r="CF23" i="90"/>
  <c r="CF23" i="91"/>
  <c r="CF21" i="92"/>
  <c r="CF26" i="92"/>
  <c r="CF21" i="93"/>
  <c r="CF23" i="93"/>
  <c r="CF21" i="94"/>
  <c r="CF22" i="94"/>
  <c r="CF21" i="96"/>
  <c r="CF23" i="96"/>
  <c r="CF24" i="96"/>
  <c r="CF21" i="98"/>
  <c r="CF22" i="98"/>
  <c r="CF26" i="98"/>
  <c r="CF21" i="99"/>
  <c r="CF21" i="101"/>
  <c r="CF26" i="101"/>
  <c r="CF23" i="104"/>
  <c r="CF26" i="104"/>
  <c r="CF23" i="105"/>
  <c r="CF22" i="108"/>
  <c r="CF25" i="109"/>
  <c r="CF21" i="111"/>
  <c r="CF26" i="111"/>
  <c r="CF22" i="117"/>
  <c r="CF23" i="117"/>
  <c r="CF26" i="118"/>
  <c r="CF23" i="120"/>
  <c r="CF22" i="122"/>
  <c r="CF23" i="122"/>
  <c r="CF26" i="122"/>
  <c r="CF23" i="123"/>
  <c r="CF23" i="124"/>
  <c r="CF21" i="125"/>
  <c r="CF23" i="125"/>
  <c r="CF23" i="126"/>
  <c r="CF14" i="91"/>
  <c r="CF10" i="99"/>
  <c r="CF14" i="100"/>
  <c r="CF12" i="104"/>
  <c r="CF12" i="105"/>
  <c r="CF12" i="111"/>
  <c r="CF12" i="118"/>
  <c r="CF13" i="118"/>
  <c r="CF12" i="119"/>
  <c r="CF12" i="120"/>
  <c r="CF10" i="121"/>
  <c r="CF14" i="121"/>
  <c r="CF10" i="124"/>
  <c r="CF12" i="124"/>
  <c r="CF12" i="126"/>
  <c r="CF12" i="82"/>
  <c r="CF13" i="83"/>
  <c r="CF13" i="84"/>
  <c r="CF10" i="87"/>
  <c r="CF13" i="88"/>
  <c r="CF10" i="95"/>
  <c r="CF13" i="98"/>
  <c r="CF10" i="103"/>
  <c r="CF10" i="107"/>
  <c r="CF11" i="109"/>
  <c r="CF13" i="110"/>
  <c r="CF10" i="111"/>
  <c r="CF13" i="112"/>
  <c r="CF15" i="113"/>
  <c r="CF10" i="114"/>
  <c r="CF13" i="114"/>
  <c r="CF12" i="121"/>
  <c r="CF10" i="122"/>
  <c r="CF13" i="85"/>
  <c r="CF13" i="90"/>
  <c r="CF13" i="91"/>
  <c r="CF10" i="92"/>
  <c r="CF13" i="92"/>
  <c r="CF15" i="101"/>
  <c r="CF13" i="104"/>
  <c r="CF10" i="112"/>
  <c r="CF10" i="116"/>
  <c r="CF13" i="116"/>
  <c r="CF12" i="117"/>
  <c r="CF10" i="118"/>
  <c r="CF13" i="119"/>
  <c r="CF13" i="120"/>
  <c r="CF11" i="123"/>
  <c r="CF12" i="123"/>
  <c r="CF13" i="124"/>
  <c r="CF10" i="125"/>
  <c r="CF12" i="125"/>
  <c r="CF10" i="126"/>
  <c r="CF15" i="126"/>
  <c r="CF43" i="85"/>
  <c r="CF43" i="87"/>
  <c r="CF43" i="99"/>
  <c r="CF43" i="102"/>
  <c r="CF43" i="105"/>
  <c r="CF43" i="106"/>
  <c r="CF43" i="107"/>
  <c r="CF43" i="108"/>
  <c r="CF43" i="109"/>
  <c r="CF43" i="110"/>
  <c r="CF43" i="112"/>
  <c r="CF43" i="117"/>
  <c r="CF43" i="82"/>
  <c r="CF43" i="98"/>
  <c r="CF43" i="83"/>
  <c r="CF43" i="93"/>
  <c r="CF43" i="103"/>
  <c r="CF43" i="126"/>
  <c r="CF45" i="113"/>
  <c r="CF26" i="117"/>
  <c r="CF26" i="119"/>
  <c r="CF22" i="111"/>
  <c r="CF13" i="117"/>
  <c r="CF15" i="95"/>
  <c r="CF15" i="108"/>
  <c r="CF15" i="110"/>
  <c r="CF15" i="90"/>
  <c r="CF15" i="92"/>
  <c r="CF15" i="94"/>
  <c r="CF15" i="119"/>
  <c r="CF15" i="125"/>
  <c r="CF14" i="126"/>
  <c r="CF13" i="89"/>
  <c r="CF13" i="99"/>
  <c r="CF13" i="103"/>
  <c r="CF13" i="106"/>
  <c r="CF13" i="122"/>
  <c r="CF13" i="105"/>
  <c r="CF13" i="111"/>
  <c r="CF13" i="123"/>
  <c r="CF13" i="125"/>
  <c r="CF13" i="126"/>
  <c r="CF12" i="86"/>
  <c r="CF45" i="90"/>
  <c r="CF45" i="94"/>
  <c r="CF37" i="86"/>
  <c r="CF37" i="87"/>
  <c r="CF37" i="89"/>
  <c r="CF37" i="98"/>
  <c r="CF37" i="100"/>
  <c r="CF37" i="101"/>
  <c r="CF37" i="102"/>
  <c r="CF37" i="106"/>
  <c r="CF37" i="107"/>
  <c r="CF37" i="112"/>
  <c r="CF37" i="114"/>
  <c r="CF37" i="115"/>
  <c r="CF37" i="116"/>
  <c r="CF37" i="124"/>
  <c r="CF37" i="126"/>
  <c r="CF37" i="82"/>
  <c r="CF37" i="83"/>
  <c r="CF37" i="85"/>
  <c r="CF37" i="90"/>
  <c r="CF37" i="91"/>
  <c r="CF37" i="92"/>
  <c r="CF37" i="94"/>
  <c r="CF37" i="95"/>
  <c r="CF37" i="103"/>
  <c r="CF37" i="109"/>
  <c r="CF37" i="110"/>
  <c r="CF37" i="111"/>
  <c r="CF37" i="117"/>
  <c r="CF37" i="119"/>
  <c r="CF37" i="123"/>
  <c r="CF37" i="125"/>
  <c r="CF35" i="116"/>
  <c r="CF35" i="85"/>
  <c r="CF35" i="119"/>
  <c r="CF35" i="123"/>
  <c r="CF34" i="87"/>
  <c r="CF34" i="105"/>
  <c r="CF34" i="109"/>
  <c r="CF34" i="116"/>
  <c r="CF34" i="83"/>
  <c r="CF34" i="118"/>
  <c r="CF33" i="84"/>
  <c r="CF33" i="86"/>
  <c r="CF33" i="101"/>
  <c r="CF33" i="102"/>
  <c r="CF33" i="106"/>
  <c r="CF33" i="107"/>
  <c r="CF33" i="114"/>
  <c r="CF33" i="124"/>
  <c r="CF33" i="85"/>
  <c r="CF33" i="91"/>
  <c r="CF33" i="119"/>
  <c r="CF32" i="107"/>
  <c r="CF32" i="83"/>
  <c r="CF32" i="86"/>
  <c r="CF32" i="87"/>
  <c r="CF32" i="89"/>
  <c r="CF32" i="95"/>
  <c r="CF32" i="100"/>
  <c r="CF32" i="102"/>
  <c r="CF32" i="105"/>
  <c r="CF32" i="106"/>
  <c r="CF32" i="110"/>
  <c r="CF32" i="114"/>
  <c r="CF32" i="115"/>
  <c r="CF32" i="124"/>
  <c r="CF38" i="124" s="1"/>
  <c r="CF32" i="90"/>
  <c r="CF32" i="92"/>
  <c r="CF32" i="94"/>
  <c r="CF32" i="103"/>
  <c r="CF32" i="111"/>
  <c r="CF32" i="117"/>
  <c r="CF32" i="118"/>
  <c r="CF32" i="119"/>
  <c r="CF32" i="123"/>
  <c r="CF15" i="82"/>
  <c r="CF15" i="83"/>
  <c r="CF15" i="84"/>
  <c r="CF15" i="87"/>
  <c r="CF15" i="88"/>
  <c r="CF15" i="89"/>
  <c r="CF15" i="96"/>
  <c r="CF15" i="98"/>
  <c r="CF15" i="99"/>
  <c r="CF15" i="100"/>
  <c r="CF15" i="102"/>
  <c r="CF15" i="103"/>
  <c r="CF15" i="106"/>
  <c r="CF15" i="107"/>
  <c r="CF15" i="109"/>
  <c r="CF15" i="112"/>
  <c r="CF15" i="114"/>
  <c r="CF15" i="115"/>
  <c r="CF15" i="121"/>
  <c r="CF15" i="122"/>
  <c r="CF15" i="85"/>
  <c r="CF15" i="93"/>
  <c r="CF15" i="104"/>
  <c r="CF15" i="105"/>
  <c r="CF15" i="111"/>
  <c r="CF15" i="116"/>
  <c r="CF15" i="117"/>
  <c r="CF15" i="118"/>
  <c r="CF15" i="120"/>
  <c r="CF15" i="123"/>
  <c r="CF15" i="124"/>
  <c r="CF14" i="85"/>
  <c r="CF14" i="92"/>
  <c r="CF14" i="93"/>
  <c r="CF14" i="94"/>
  <c r="CF14" i="101"/>
  <c r="CF14" i="104"/>
  <c r="CF14" i="105"/>
  <c r="CF14" i="111"/>
  <c r="CF14" i="116"/>
  <c r="CF14" i="118"/>
  <c r="CF14" i="119"/>
  <c r="CF14" i="120"/>
  <c r="CF14" i="124"/>
  <c r="CF14" i="125"/>
  <c r="CF14" i="83"/>
  <c r="CF14" i="84"/>
  <c r="CF14" i="87"/>
  <c r="CF14" i="88"/>
  <c r="CF14" i="89"/>
  <c r="CF14" i="95"/>
  <c r="CF14" i="96"/>
  <c r="CF14" i="98"/>
  <c r="CF14" i="99"/>
  <c r="CF14" i="102"/>
  <c r="CF14" i="103"/>
  <c r="CF14" i="106"/>
  <c r="CF14" i="107"/>
  <c r="CF14" i="108"/>
  <c r="CF14" i="109"/>
  <c r="CF14" i="110"/>
  <c r="CF14" i="112"/>
  <c r="CF14" i="113"/>
  <c r="CF14" i="114"/>
  <c r="CF14" i="115"/>
  <c r="CF14" i="122"/>
  <c r="CF13" i="82"/>
  <c r="CF13" i="102"/>
  <c r="CF13" i="109"/>
  <c r="CF13" i="121"/>
  <c r="CF13" i="93"/>
  <c r="CF13" i="94"/>
  <c r="CF13" i="101"/>
  <c r="CF12" i="116"/>
  <c r="CF11" i="120"/>
  <c r="CF16" i="120" s="1"/>
  <c r="CF26" i="83"/>
  <c r="CF26" i="93"/>
  <c r="CF26" i="94"/>
  <c r="CF26" i="96"/>
  <c r="CF26" i="125"/>
  <c r="CF25" i="111"/>
  <c r="CF25" i="87"/>
  <c r="CF24" i="82"/>
  <c r="CF24" i="84"/>
  <c r="CF24" i="86"/>
  <c r="CF24" i="88"/>
  <c r="CF24" i="89"/>
  <c r="CF24" i="99"/>
  <c r="CF24" i="100"/>
  <c r="CF24" i="103"/>
  <c r="CF24" i="106"/>
  <c r="CF24" i="107"/>
  <c r="CF24" i="109"/>
  <c r="CF24" i="112"/>
  <c r="CF24" i="113"/>
  <c r="CF24" i="114"/>
  <c r="CF24" i="115"/>
  <c r="CF24" i="116"/>
  <c r="CF24" i="85"/>
  <c r="CF24" i="90"/>
  <c r="CF24" i="91"/>
  <c r="CF24" i="93"/>
  <c r="CF24" i="94"/>
  <c r="CF24" i="98"/>
  <c r="CF24" i="101"/>
  <c r="CF24" i="104"/>
  <c r="CF24" i="105"/>
  <c r="CF24" i="108"/>
  <c r="CF24" i="117"/>
  <c r="CF24" i="120"/>
  <c r="CF24" i="121"/>
  <c r="CF24" i="122"/>
  <c r="CF24" i="123"/>
  <c r="CF24" i="124"/>
  <c r="CF24" i="125"/>
  <c r="CF24" i="126"/>
  <c r="CF23" i="100"/>
  <c r="CF23" i="94"/>
  <c r="CF23" i="121"/>
  <c r="CF22" i="96"/>
  <c r="CF27" i="96" s="1"/>
  <c r="CF22" i="125"/>
  <c r="CF21" i="82"/>
  <c r="CF21" i="83"/>
  <c r="CF21" i="84"/>
  <c r="CF21" i="86"/>
  <c r="CF21" i="87"/>
  <c r="CF21" i="126"/>
  <c r="CF21" i="119"/>
  <c r="CF33" i="83"/>
  <c r="CF32" i="98"/>
  <c r="CF33" i="110"/>
  <c r="CF32" i="122"/>
  <c r="CF34" i="84"/>
  <c r="CF32" i="99"/>
  <c r="CF35" i="111"/>
  <c r="CF36" i="113"/>
  <c r="CF47" i="122"/>
  <c r="CF47" i="105"/>
  <c r="CF47" i="106"/>
  <c r="CF47" i="107"/>
  <c r="CF47" i="108"/>
  <c r="CF46" i="88"/>
  <c r="CF46" i="82"/>
  <c r="CF46" i="84"/>
  <c r="CF46" i="113"/>
  <c r="CF45" i="107"/>
  <c r="CF43" i="86"/>
  <c r="CF43" i="100"/>
  <c r="CF43" i="101"/>
  <c r="CF43" i="91"/>
  <c r="CF43" i="116"/>
  <c r="CF43" i="122"/>
  <c r="CF32" i="82"/>
  <c r="CF32" i="85"/>
  <c r="CF32" i="91"/>
  <c r="CF36" i="93"/>
  <c r="CF32" i="108"/>
  <c r="CF32" i="126"/>
  <c r="CF36" i="96"/>
  <c r="CF32" i="101"/>
  <c r="CF32" i="109"/>
  <c r="CF32" i="116"/>
  <c r="CF36" i="120"/>
  <c r="CF48" i="86"/>
  <c r="CF48" i="87"/>
  <c r="CF48" i="88"/>
  <c r="CF48" i="96"/>
  <c r="CF48" i="100"/>
  <c r="CF48" i="101"/>
  <c r="CF48" i="102"/>
  <c r="CF48" i="105"/>
  <c r="CF48" i="108"/>
  <c r="CF48" i="109"/>
  <c r="CF48" i="110"/>
  <c r="CF48" i="112"/>
  <c r="CF48" i="113"/>
  <c r="CF48" i="119"/>
  <c r="CF48" i="120"/>
  <c r="CF48" i="121"/>
  <c r="CF48" i="82"/>
  <c r="CF48" i="83"/>
  <c r="CF48" i="84"/>
  <c r="CF48" i="90"/>
  <c r="CF48" i="91"/>
  <c r="CF48" i="92"/>
  <c r="CF48" i="95"/>
  <c r="CF48" i="103"/>
  <c r="CF48" i="104"/>
  <c r="CF48" i="111"/>
  <c r="CF48" i="116"/>
  <c r="CF48" i="117"/>
  <c r="CF48" i="118"/>
  <c r="CF48" i="124"/>
  <c r="CF48" i="125"/>
  <c r="CF48" i="126"/>
  <c r="CF47" i="89"/>
  <c r="CF47" i="113"/>
  <c r="CF46" i="107"/>
  <c r="CF46" i="119"/>
  <c r="CF46" i="121"/>
  <c r="CF46" i="83"/>
  <c r="CF46" i="92"/>
  <c r="CF46" i="95"/>
  <c r="CF46" i="98"/>
  <c r="CF49" i="98"/>
  <c r="CF46" i="103"/>
  <c r="CF46" i="104"/>
  <c r="CF46" i="116"/>
  <c r="CF46" i="123"/>
  <c r="CF45" i="86"/>
  <c r="CF45" i="87"/>
  <c r="CF45" i="88"/>
  <c r="CF45" i="99"/>
  <c r="CF49" i="99"/>
  <c r="CF45" i="100"/>
  <c r="CF49" i="100"/>
  <c r="CF45" i="101"/>
  <c r="CF45" i="102"/>
  <c r="CF45" i="105"/>
  <c r="CF45" i="108"/>
  <c r="CF49" i="108" s="1"/>
  <c r="CF45" i="110"/>
  <c r="CF45" i="112"/>
  <c r="CF49" i="112" s="1"/>
  <c r="CF45" i="120"/>
  <c r="CF45" i="121"/>
  <c r="CF45" i="82"/>
  <c r="CF49" i="82"/>
  <c r="CF45" i="83"/>
  <c r="CF45" i="84"/>
  <c r="CF45" i="91"/>
  <c r="CF45" i="92"/>
  <c r="CF45" i="93"/>
  <c r="CF45" i="95"/>
  <c r="CF45" i="103"/>
  <c r="CF49" i="103"/>
  <c r="CF45" i="104"/>
  <c r="CF45" i="111"/>
  <c r="CF45" i="116"/>
  <c r="CF45" i="117"/>
  <c r="CF45" i="118"/>
  <c r="CF45" i="119"/>
  <c r="CF45" i="124"/>
  <c r="CF45" i="126"/>
  <c r="CF49" i="126" s="1"/>
  <c r="CF44" i="86"/>
  <c r="CF44" i="106"/>
  <c r="CF49" i="106" s="1"/>
  <c r="CF44" i="114"/>
  <c r="CF44" i="94"/>
  <c r="CF49" i="94" s="1"/>
  <c r="CF44" i="95"/>
  <c r="CF43" i="88"/>
  <c r="CF49" i="88" s="1"/>
  <c r="CF43" i="89"/>
  <c r="CF43" i="96"/>
  <c r="CF43" i="113"/>
  <c r="CF43" i="114"/>
  <c r="CF43" i="115"/>
  <c r="CF43" i="121"/>
  <c r="CF43" i="90"/>
  <c r="CF49" i="90" s="1"/>
  <c r="CF43" i="95"/>
  <c r="CF43" i="104"/>
  <c r="CF43" i="118"/>
  <c r="CF43" i="119"/>
  <c r="CF43" i="124"/>
  <c r="CF49" i="124" s="1"/>
  <c r="CF43" i="125"/>
  <c r="M49" i="101"/>
  <c r="Z43" i="101"/>
  <c r="N49" i="101"/>
  <c r="Z44" i="101"/>
  <c r="Q49" i="101"/>
  <c r="AA43" i="101"/>
  <c r="V49" i="101"/>
  <c r="AB44" i="101"/>
  <c r="M49" i="102"/>
  <c r="Z43" i="102"/>
  <c r="N49" i="102"/>
  <c r="Z44" i="102"/>
  <c r="Q49" i="102"/>
  <c r="AA43" i="102"/>
  <c r="V49" i="102"/>
  <c r="AB44" i="102"/>
  <c r="M49" i="105"/>
  <c r="Z43" i="105"/>
  <c r="N49" i="105"/>
  <c r="Z44" i="105"/>
  <c r="Q49" i="105"/>
  <c r="AA43" i="105"/>
  <c r="V49" i="105"/>
  <c r="AB44" i="105"/>
  <c r="M49" i="108"/>
  <c r="Z43" i="108"/>
  <c r="N49" i="108"/>
  <c r="Z44" i="108"/>
  <c r="R49" i="108"/>
  <c r="AA44" i="108"/>
  <c r="U49" i="108"/>
  <c r="AB43" i="108"/>
  <c r="M49" i="111"/>
  <c r="Z43" i="111"/>
  <c r="N49" i="111"/>
  <c r="Z44" i="111"/>
  <c r="R49" i="111"/>
  <c r="AA44" i="111"/>
  <c r="U49" i="111"/>
  <c r="AB43" i="111"/>
  <c r="M49" i="112"/>
  <c r="Z43" i="112"/>
  <c r="N49" i="112"/>
  <c r="Z44" i="112"/>
  <c r="R49" i="112"/>
  <c r="AA44" i="112"/>
  <c r="U49" i="112"/>
  <c r="AB43" i="112"/>
  <c r="M49" i="117"/>
  <c r="Z43" i="117"/>
  <c r="N49" i="117"/>
  <c r="Z44" i="117"/>
  <c r="Q49" i="117"/>
  <c r="AA43" i="117"/>
  <c r="V49" i="117"/>
  <c r="AB44" i="117"/>
  <c r="M49" i="120"/>
  <c r="Z43" i="120"/>
  <c r="N49" i="120"/>
  <c r="Z44" i="120"/>
  <c r="Q49" i="120"/>
  <c r="AA43" i="120"/>
  <c r="V49" i="120"/>
  <c r="AB44" i="120"/>
  <c r="M49" i="113"/>
  <c r="Z43" i="113"/>
  <c r="Q49" i="113"/>
  <c r="AA43" i="113"/>
  <c r="P49" i="113"/>
  <c r="Z46" i="113"/>
  <c r="X49" i="113"/>
  <c r="AB46" i="113"/>
  <c r="M49" i="110"/>
  <c r="Z43" i="110"/>
  <c r="N49" i="110"/>
  <c r="Z44" i="110"/>
  <c r="R49" i="110"/>
  <c r="AA44" i="110"/>
  <c r="U49" i="110"/>
  <c r="AB43" i="110"/>
  <c r="O49" i="104"/>
  <c r="Z45" i="104"/>
  <c r="S49" i="104"/>
  <c r="AA45" i="104"/>
  <c r="P49" i="104"/>
  <c r="Z46" i="104"/>
  <c r="X49" i="104"/>
  <c r="AB46" i="104"/>
  <c r="O49" i="103"/>
  <c r="Z45" i="103"/>
  <c r="S49" i="103"/>
  <c r="AA45" i="103"/>
  <c r="X49" i="103"/>
  <c r="AB46" i="103"/>
  <c r="P49" i="103"/>
  <c r="Z46" i="103"/>
  <c r="O49" i="95"/>
  <c r="Z45" i="95"/>
  <c r="P49" i="95"/>
  <c r="Z46" i="95"/>
  <c r="S49" i="95"/>
  <c r="AA45" i="95"/>
  <c r="X49" i="95"/>
  <c r="AB46" i="95"/>
  <c r="M49" i="92"/>
  <c r="Z43" i="92"/>
  <c r="R49" i="92"/>
  <c r="AA44" i="92"/>
  <c r="U49" i="92"/>
  <c r="AB43" i="92"/>
  <c r="N49" i="92"/>
  <c r="Z44" i="92"/>
  <c r="M49" i="87"/>
  <c r="Z43" i="87"/>
  <c r="N49" i="87"/>
  <c r="Z44" i="87"/>
  <c r="Q49" i="87"/>
  <c r="AA43" i="87"/>
  <c r="V49" i="87"/>
  <c r="AB44" i="87"/>
  <c r="M49" i="85"/>
  <c r="Z43" i="85"/>
  <c r="N49" i="85"/>
  <c r="Z44" i="85"/>
  <c r="Q49" i="85"/>
  <c r="AA43" i="85"/>
  <c r="V49" i="85"/>
  <c r="AB44" i="85"/>
  <c r="O49" i="85"/>
  <c r="Z45" i="85"/>
  <c r="P49" i="85"/>
  <c r="Z46" i="85"/>
  <c r="T49" i="85"/>
  <c r="AA46" i="85"/>
  <c r="W49" i="85"/>
  <c r="AB45" i="85"/>
  <c r="M49" i="84"/>
  <c r="Z43" i="84"/>
  <c r="N49" i="84"/>
  <c r="Z44" i="84"/>
  <c r="R49" i="84"/>
  <c r="AA44" i="84"/>
  <c r="U49" i="84"/>
  <c r="AB43" i="84"/>
  <c r="O49" i="86"/>
  <c r="Z45" i="86"/>
  <c r="P49" i="86"/>
  <c r="Z46" i="86"/>
  <c r="T49" i="86"/>
  <c r="AA46" i="86"/>
  <c r="W49" i="86"/>
  <c r="AB45" i="86"/>
  <c r="CF10" i="82"/>
  <c r="CF10" i="109"/>
  <c r="CF10" i="83"/>
  <c r="CF10" i="96"/>
  <c r="CF10" i="100"/>
  <c r="CF10" i="119"/>
  <c r="CF10" i="123"/>
  <c r="CF16" i="123" s="1"/>
  <c r="CF11" i="85"/>
  <c r="CF11" i="92"/>
  <c r="CF11" i="93"/>
  <c r="CF11" i="94"/>
  <c r="CF11" i="98"/>
  <c r="CF16" i="98"/>
  <c r="CF11" i="100"/>
  <c r="CF11" i="102"/>
  <c r="CF11" i="103"/>
  <c r="CF11" i="106"/>
  <c r="CF11" i="107"/>
  <c r="CF11" i="108"/>
  <c r="CF11" i="110"/>
  <c r="CF11" i="111"/>
  <c r="CF11" i="113"/>
  <c r="CF11" i="114"/>
  <c r="CF16" i="114" s="1"/>
  <c r="CF11" i="115"/>
  <c r="CF11" i="121"/>
  <c r="CF16" i="121" s="1"/>
  <c r="CF11" i="122"/>
  <c r="CF11" i="83"/>
  <c r="CF11" i="84"/>
  <c r="CF11" i="87"/>
  <c r="CF11" i="88"/>
  <c r="CF11" i="89"/>
  <c r="CF11" i="95"/>
  <c r="CF11" i="96"/>
  <c r="CF11" i="99"/>
  <c r="CF16" i="99" s="1"/>
  <c r="CF11" i="104"/>
  <c r="CF11" i="105"/>
  <c r="CF11" i="112"/>
  <c r="CF16" i="112" s="1"/>
  <c r="CF11" i="116"/>
  <c r="CF16" i="116" s="1"/>
  <c r="CF11" i="118"/>
  <c r="CF16" i="118" s="1"/>
  <c r="CF11" i="119"/>
  <c r="CF16" i="119" s="1"/>
  <c r="CF11" i="124"/>
  <c r="CF16" i="124" s="1"/>
  <c r="CF11" i="125"/>
  <c r="CF16" i="125" s="1"/>
  <c r="CF11" i="126"/>
  <c r="CF16" i="126" s="1"/>
  <c r="CF10" i="108"/>
  <c r="CF10" i="104"/>
  <c r="CF16" i="104"/>
  <c r="CF10" i="105"/>
  <c r="CF10" i="117"/>
  <c r="O27" i="125"/>
  <c r="Z23" i="125"/>
  <c r="S27" i="125"/>
  <c r="AA23" i="125"/>
  <c r="CF21" i="118"/>
  <c r="P27" i="117"/>
  <c r="Z24" i="117"/>
  <c r="T27" i="117"/>
  <c r="AA24" i="117"/>
  <c r="O27" i="117"/>
  <c r="Z23" i="117"/>
  <c r="S27" i="117"/>
  <c r="AA23" i="117"/>
  <c r="W27" i="114"/>
  <c r="AB23" i="114"/>
  <c r="AL23" i="114"/>
  <c r="AW23" i="114"/>
  <c r="O27" i="110"/>
  <c r="Z23" i="110"/>
  <c r="CF47" i="123"/>
  <c r="CF49" i="123"/>
  <c r="CF46" i="122"/>
  <c r="CF48" i="122"/>
  <c r="CF34" i="121"/>
  <c r="CF35" i="121"/>
  <c r="CF37" i="121"/>
  <c r="CF32" i="120"/>
  <c r="W38" i="120"/>
  <c r="AB34" i="120"/>
  <c r="AL34" i="120"/>
  <c r="AW34" i="120"/>
  <c r="CF33" i="120"/>
  <c r="CF35" i="120"/>
  <c r="CF37" i="120"/>
  <c r="CF22" i="118"/>
  <c r="CF23" i="118"/>
  <c r="CF11" i="117"/>
  <c r="CF16" i="117" s="1"/>
  <c r="CF46" i="115"/>
  <c r="CF46" i="114"/>
  <c r="CF35" i="113"/>
  <c r="CF33" i="113"/>
  <c r="CF33" i="112"/>
  <c r="CF23" i="111"/>
  <c r="CF21" i="110"/>
  <c r="CF23" i="110"/>
  <c r="CF12" i="109"/>
  <c r="CF33" i="105"/>
  <c r="CF32" i="104"/>
  <c r="CF35" i="104"/>
  <c r="CF33" i="104"/>
  <c r="CF22" i="103"/>
  <c r="CF23" i="103"/>
  <c r="CF24" i="102"/>
  <c r="CF21" i="102"/>
  <c r="CF22" i="102"/>
  <c r="CF23" i="102"/>
  <c r="CF10" i="101"/>
  <c r="CF12" i="101"/>
  <c r="CF34" i="99"/>
  <c r="CF35" i="99"/>
  <c r="CF23" i="99"/>
  <c r="CF34" i="96"/>
  <c r="CF35" i="96"/>
  <c r="CF21" i="95"/>
  <c r="CF23" i="95"/>
  <c r="CF35" i="93"/>
  <c r="CF33" i="93"/>
  <c r="CF23" i="92"/>
  <c r="CF12" i="91"/>
  <c r="CF45" i="89"/>
  <c r="CF46" i="89"/>
  <c r="CF48" i="89"/>
  <c r="CF34" i="88"/>
  <c r="CF35" i="88"/>
  <c r="CF37" i="88"/>
  <c r="CF23" i="87"/>
  <c r="P16" i="86"/>
  <c r="Z13" i="86"/>
  <c r="X16" i="86"/>
  <c r="AB13" i="86"/>
  <c r="AL13" i="86"/>
  <c r="AW13" i="86"/>
  <c r="CF11" i="86"/>
  <c r="CF13" i="86"/>
  <c r="CF14" i="86"/>
  <c r="CF15" i="86"/>
  <c r="CF47" i="85"/>
  <c r="CF35" i="84"/>
  <c r="CF37" i="84"/>
  <c r="CF23" i="83"/>
  <c r="M16" i="82"/>
  <c r="Z10" i="82"/>
  <c r="U16" i="82"/>
  <c r="AB10" i="82"/>
  <c r="AL10" i="82"/>
  <c r="AW10" i="82"/>
  <c r="P16" i="82"/>
  <c r="Z13" i="82"/>
  <c r="T16" i="82"/>
  <c r="AA13" i="82"/>
  <c r="AJ10" i="122"/>
  <c r="AG10" i="122"/>
  <c r="AC10" i="122"/>
  <c r="AK10" i="122"/>
  <c r="AV10" i="122"/>
  <c r="AG13" i="122"/>
  <c r="AJ13" i="122"/>
  <c r="AK13" i="122"/>
  <c r="AV13" i="122"/>
  <c r="AC13" i="122"/>
  <c r="AJ21" i="122"/>
  <c r="AG21" i="122"/>
  <c r="AC21" i="122"/>
  <c r="AK21" i="122"/>
  <c r="AV21" i="122"/>
  <c r="AJ23" i="122"/>
  <c r="AG23" i="122"/>
  <c r="AC23" i="122"/>
  <c r="AK23" i="122"/>
  <c r="AV23" i="122"/>
  <c r="AJ32" i="122"/>
  <c r="AG32" i="122"/>
  <c r="AK32" i="122"/>
  <c r="AV32" i="122"/>
  <c r="AC32" i="122"/>
  <c r="AJ11" i="122"/>
  <c r="AG11" i="122"/>
  <c r="AC11" i="122"/>
  <c r="AK11" i="122"/>
  <c r="AV11" i="122"/>
  <c r="AG12" i="122"/>
  <c r="AJ12" i="122"/>
  <c r="AK12" i="122"/>
  <c r="AV12" i="122"/>
  <c r="AC12" i="122"/>
  <c r="AG22" i="122"/>
  <c r="AJ22" i="122"/>
  <c r="AK22" i="122"/>
  <c r="AV22" i="122"/>
  <c r="AC22" i="122"/>
  <c r="AJ24" i="122"/>
  <c r="AG24" i="122"/>
  <c r="AC24" i="122"/>
  <c r="AK24" i="122"/>
  <c r="AV24" i="122"/>
  <c r="AJ35" i="122"/>
  <c r="AG35" i="122"/>
  <c r="AC35" i="122"/>
  <c r="AK35" i="122"/>
  <c r="AV35" i="122"/>
  <c r="AG10" i="123"/>
  <c r="AJ10" i="123"/>
  <c r="AK10" i="123"/>
  <c r="AV10" i="123"/>
  <c r="AC10" i="123"/>
  <c r="AJ13" i="123"/>
  <c r="AG13" i="123"/>
  <c r="AC13" i="123"/>
  <c r="AK13" i="123"/>
  <c r="AV13" i="123"/>
  <c r="AG21" i="123"/>
  <c r="AJ21" i="123"/>
  <c r="AK21" i="123"/>
  <c r="AV21" i="123"/>
  <c r="AC21" i="123"/>
  <c r="AG23" i="123"/>
  <c r="AJ23" i="123"/>
  <c r="AK23" i="123"/>
  <c r="AV23" i="123"/>
  <c r="AC23" i="123"/>
  <c r="AG32" i="123"/>
  <c r="AJ32" i="123"/>
  <c r="AK32" i="123"/>
  <c r="AV32" i="123"/>
  <c r="AC32" i="123"/>
  <c r="AG35" i="123"/>
  <c r="AJ35" i="123"/>
  <c r="AK35" i="123"/>
  <c r="AV35" i="123"/>
  <c r="AC35" i="123"/>
  <c r="AJ44" i="123"/>
  <c r="AG44" i="123"/>
  <c r="AC44" i="123"/>
  <c r="AK44" i="123"/>
  <c r="AV44" i="123"/>
  <c r="AJ11" i="124"/>
  <c r="AG11" i="124"/>
  <c r="AC11" i="124"/>
  <c r="AK11" i="124"/>
  <c r="AV11" i="124"/>
  <c r="AG12" i="124"/>
  <c r="AJ12" i="124"/>
  <c r="AK12" i="124"/>
  <c r="AV12" i="124"/>
  <c r="AC12" i="124"/>
  <c r="AG22" i="124"/>
  <c r="AJ22" i="124"/>
  <c r="AK22" i="124"/>
  <c r="AV22" i="124"/>
  <c r="AC22" i="124"/>
  <c r="AJ24" i="124"/>
  <c r="AG24" i="124"/>
  <c r="AC24" i="124"/>
  <c r="AK24" i="124"/>
  <c r="AV24" i="124"/>
  <c r="AJ33" i="124"/>
  <c r="AG33" i="124"/>
  <c r="AC33" i="124"/>
  <c r="AK33" i="124"/>
  <c r="AV33" i="124"/>
  <c r="AJ35" i="124"/>
  <c r="AG35" i="124"/>
  <c r="AC35" i="124"/>
  <c r="AK35" i="124"/>
  <c r="AV35" i="124"/>
  <c r="AK45" i="124"/>
  <c r="AV45" i="124"/>
  <c r="AG10" i="125"/>
  <c r="AJ10" i="125"/>
  <c r="AK10" i="125"/>
  <c r="AV10" i="125"/>
  <c r="AC10" i="125"/>
  <c r="AN31" i="122"/>
  <c r="AJ33" i="122"/>
  <c r="AG33" i="122"/>
  <c r="AC33" i="122"/>
  <c r="AK33" i="122"/>
  <c r="AV33" i="122"/>
  <c r="AG34" i="122"/>
  <c r="AJ34" i="122"/>
  <c r="AK34" i="122"/>
  <c r="AV34" i="122"/>
  <c r="AC34" i="122"/>
  <c r="AG11" i="123"/>
  <c r="AJ11" i="123"/>
  <c r="AK11" i="123"/>
  <c r="AV11" i="123"/>
  <c r="AC11" i="123"/>
  <c r="AJ12" i="123"/>
  <c r="AG12" i="123"/>
  <c r="AC12" i="123"/>
  <c r="AK12" i="123"/>
  <c r="AV12" i="123"/>
  <c r="AJ22" i="123"/>
  <c r="AG22" i="123"/>
  <c r="AC22" i="123"/>
  <c r="AK22" i="123"/>
  <c r="AV22" i="123"/>
  <c r="AG24" i="123"/>
  <c r="AJ24" i="123"/>
  <c r="AK24" i="123"/>
  <c r="AV24" i="123"/>
  <c r="AC24" i="123"/>
  <c r="AG33" i="123"/>
  <c r="AJ33" i="123"/>
  <c r="AK33" i="123"/>
  <c r="AV33" i="123"/>
  <c r="AC33" i="123"/>
  <c r="AJ34" i="123"/>
  <c r="AG34" i="123"/>
  <c r="AC34" i="123"/>
  <c r="AK34" i="123"/>
  <c r="AV34" i="123"/>
  <c r="AJ10" i="124"/>
  <c r="AG10" i="124"/>
  <c r="AC10" i="124"/>
  <c r="AK10" i="124"/>
  <c r="AV10" i="124"/>
  <c r="AG13" i="124"/>
  <c r="AJ13" i="124"/>
  <c r="AK13" i="124"/>
  <c r="AV13" i="124"/>
  <c r="AC13" i="124"/>
  <c r="AJ21" i="124"/>
  <c r="AG21" i="124"/>
  <c r="AC21" i="124"/>
  <c r="AK21" i="124"/>
  <c r="AV21" i="124"/>
  <c r="AJ23" i="124"/>
  <c r="AG23" i="124"/>
  <c r="AC23" i="124"/>
  <c r="AK23" i="124"/>
  <c r="AV23" i="124"/>
  <c r="AJ32" i="124"/>
  <c r="AG32" i="124"/>
  <c r="AC32" i="124"/>
  <c r="AK32" i="124"/>
  <c r="AV32" i="124"/>
  <c r="AG34" i="124"/>
  <c r="AJ34" i="124"/>
  <c r="AK34" i="124"/>
  <c r="AV34" i="124"/>
  <c r="AC34" i="124"/>
  <c r="AJ43" i="124"/>
  <c r="AG43" i="124"/>
  <c r="AC43" i="124"/>
  <c r="AK43" i="124"/>
  <c r="AV43" i="124"/>
  <c r="AG46" i="124"/>
  <c r="AJ46" i="124"/>
  <c r="AK46" i="124"/>
  <c r="AV46" i="124"/>
  <c r="AC46" i="124"/>
  <c r="AJ11" i="125"/>
  <c r="AG11" i="125"/>
  <c r="AC11" i="125"/>
  <c r="AK11" i="125"/>
  <c r="AV11" i="125"/>
  <c r="AG13" i="125"/>
  <c r="AJ13" i="125"/>
  <c r="AK13" i="125"/>
  <c r="AV13" i="125"/>
  <c r="AC13" i="125"/>
  <c r="AJ21" i="125"/>
  <c r="AG21" i="125"/>
  <c r="AC21" i="125"/>
  <c r="AK21" i="125"/>
  <c r="AV21" i="125"/>
  <c r="AJ23" i="125"/>
  <c r="AG23" i="125"/>
  <c r="AC23" i="125"/>
  <c r="AK23" i="125"/>
  <c r="AV23" i="125"/>
  <c r="AJ32" i="125"/>
  <c r="AG32" i="125"/>
  <c r="AC32" i="125"/>
  <c r="AK32" i="125"/>
  <c r="AV32" i="125"/>
  <c r="AJ35" i="125"/>
  <c r="AG35" i="125"/>
  <c r="AC35" i="125"/>
  <c r="AK35" i="125"/>
  <c r="AV35" i="125"/>
  <c r="AG11" i="126"/>
  <c r="AJ11" i="126"/>
  <c r="AK11" i="126"/>
  <c r="AV11" i="126"/>
  <c r="AC11" i="126"/>
  <c r="AJ12" i="126"/>
  <c r="AG12" i="126"/>
  <c r="AC12" i="126"/>
  <c r="AK12" i="126"/>
  <c r="AV12" i="126"/>
  <c r="AJ22" i="126"/>
  <c r="AG22" i="126"/>
  <c r="AC22" i="126"/>
  <c r="AK22" i="126"/>
  <c r="AV22" i="126"/>
  <c r="AG23" i="126"/>
  <c r="AJ23" i="126"/>
  <c r="AK23" i="126"/>
  <c r="AV23" i="126"/>
  <c r="AC23" i="126"/>
  <c r="AG33" i="126"/>
  <c r="AJ33" i="126"/>
  <c r="AK33" i="126"/>
  <c r="AV33" i="126"/>
  <c r="AC33" i="126"/>
  <c r="AG35" i="126"/>
  <c r="AJ35" i="126"/>
  <c r="AK35" i="126"/>
  <c r="AV35" i="126"/>
  <c r="AC35" i="126"/>
  <c r="AG12" i="125"/>
  <c r="AJ12" i="125"/>
  <c r="AK12" i="125"/>
  <c r="AV12" i="125"/>
  <c r="AC12" i="125"/>
  <c r="AG22" i="125"/>
  <c r="AJ22" i="125"/>
  <c r="AK22" i="125"/>
  <c r="AV22" i="125"/>
  <c r="AC22" i="125"/>
  <c r="AJ24" i="125"/>
  <c r="AG24" i="125"/>
  <c r="AC24" i="125"/>
  <c r="AK24" i="125"/>
  <c r="AV24" i="125"/>
  <c r="AJ33" i="125"/>
  <c r="AG33" i="125"/>
  <c r="AC33" i="125"/>
  <c r="AK33" i="125"/>
  <c r="AV33" i="125"/>
  <c r="AG34" i="125"/>
  <c r="AJ34" i="125"/>
  <c r="AK34" i="125"/>
  <c r="AV34" i="125"/>
  <c r="AC34" i="125"/>
  <c r="AG10" i="126"/>
  <c r="AJ10" i="126"/>
  <c r="AK10" i="126"/>
  <c r="AV10" i="126"/>
  <c r="AC10" i="126"/>
  <c r="AJ13" i="126"/>
  <c r="AG13" i="126"/>
  <c r="AC13" i="126"/>
  <c r="AK13" i="126"/>
  <c r="AV13" i="126"/>
  <c r="AG21" i="126"/>
  <c r="AJ21" i="126"/>
  <c r="AK21" i="126"/>
  <c r="AV21" i="126"/>
  <c r="AC21" i="126"/>
  <c r="AG24" i="126"/>
  <c r="AJ24" i="126"/>
  <c r="AK24" i="126"/>
  <c r="AV24" i="126"/>
  <c r="AC24" i="126"/>
  <c r="AG32" i="126"/>
  <c r="AJ32" i="126"/>
  <c r="AK32" i="126"/>
  <c r="AV32" i="126"/>
  <c r="AC32" i="126"/>
  <c r="AJ34" i="126"/>
  <c r="AG34" i="126"/>
  <c r="AC34" i="126"/>
  <c r="AK34" i="126"/>
  <c r="AV34" i="126"/>
  <c r="AJ11" i="112"/>
  <c r="AG11" i="112"/>
  <c r="AC11" i="112"/>
  <c r="AK11" i="112"/>
  <c r="AV11" i="112"/>
  <c r="AG12" i="112"/>
  <c r="AJ12" i="112"/>
  <c r="AK12" i="112"/>
  <c r="AV12" i="112"/>
  <c r="AC12" i="112"/>
  <c r="AJ21" i="112"/>
  <c r="AG21" i="112"/>
  <c r="AC21" i="112"/>
  <c r="AK21" i="112"/>
  <c r="AV21" i="112"/>
  <c r="AJ23" i="112"/>
  <c r="AG23" i="112"/>
  <c r="AC23" i="112"/>
  <c r="AK23" i="112"/>
  <c r="AV23" i="112"/>
  <c r="AJ32" i="112"/>
  <c r="AG32" i="112"/>
  <c r="AK32" i="112"/>
  <c r="AV32" i="112"/>
  <c r="AC32" i="112"/>
  <c r="AJ10" i="112"/>
  <c r="AG10" i="112"/>
  <c r="AC10" i="112"/>
  <c r="AK10" i="112"/>
  <c r="AV10" i="112"/>
  <c r="AG13" i="112"/>
  <c r="AJ13" i="112"/>
  <c r="AK13" i="112"/>
  <c r="AV13" i="112"/>
  <c r="AC13" i="112"/>
  <c r="AG22" i="112"/>
  <c r="AJ22" i="112"/>
  <c r="AK22" i="112"/>
  <c r="AV22" i="112"/>
  <c r="AC22" i="112"/>
  <c r="AJ24" i="112"/>
  <c r="AG24" i="112"/>
  <c r="AC24" i="112"/>
  <c r="AK24" i="112"/>
  <c r="AV24" i="112"/>
  <c r="AG35" i="112"/>
  <c r="AJ35" i="112"/>
  <c r="AK35" i="112"/>
  <c r="AV35" i="112"/>
  <c r="AC35" i="112"/>
  <c r="AJ11" i="113"/>
  <c r="AG11" i="113"/>
  <c r="AC11" i="113"/>
  <c r="AK11" i="113"/>
  <c r="AV11" i="113"/>
  <c r="AG12" i="113"/>
  <c r="AJ12" i="113"/>
  <c r="AK12" i="113"/>
  <c r="AV12" i="113"/>
  <c r="AC12" i="113"/>
  <c r="AG22" i="113"/>
  <c r="AJ22" i="113"/>
  <c r="AK22" i="113"/>
  <c r="AV22" i="113"/>
  <c r="AC22" i="113"/>
  <c r="AJ24" i="113"/>
  <c r="AG24" i="113"/>
  <c r="AC24" i="113"/>
  <c r="AK24" i="113"/>
  <c r="AV24" i="113"/>
  <c r="AJ33" i="113"/>
  <c r="AG33" i="113"/>
  <c r="AC33" i="113"/>
  <c r="AK33" i="113"/>
  <c r="AV33" i="113"/>
  <c r="AG34" i="113"/>
  <c r="AJ34" i="113"/>
  <c r="AK34" i="113"/>
  <c r="AV34" i="113"/>
  <c r="AC34" i="113"/>
  <c r="AK45" i="113"/>
  <c r="AV45" i="113"/>
  <c r="AG10" i="114"/>
  <c r="AJ10" i="114"/>
  <c r="AK10" i="114"/>
  <c r="AV10" i="114"/>
  <c r="AC10" i="114"/>
  <c r="AJ13" i="114"/>
  <c r="AG13" i="114"/>
  <c r="AC13" i="114"/>
  <c r="AK13" i="114"/>
  <c r="AV13" i="114"/>
  <c r="AG21" i="114"/>
  <c r="AJ21" i="114"/>
  <c r="AK21" i="114"/>
  <c r="AV21" i="114"/>
  <c r="AC21" i="114"/>
  <c r="AG23" i="114"/>
  <c r="AJ23" i="114"/>
  <c r="AK23" i="114"/>
  <c r="AV23" i="114"/>
  <c r="AC23" i="114"/>
  <c r="AG32" i="114"/>
  <c r="AJ32" i="114"/>
  <c r="AK32" i="114"/>
  <c r="AV32" i="114"/>
  <c r="AC32" i="114"/>
  <c r="AG35" i="114"/>
  <c r="AJ35" i="114"/>
  <c r="AK35" i="114"/>
  <c r="AV35" i="114"/>
  <c r="AC35" i="114"/>
  <c r="AG33" i="112"/>
  <c r="AJ33" i="112"/>
  <c r="AK33" i="112"/>
  <c r="AV33" i="112"/>
  <c r="AC33" i="112"/>
  <c r="AJ34" i="112"/>
  <c r="AG34" i="112"/>
  <c r="AC34" i="112"/>
  <c r="AK34" i="112"/>
  <c r="AV34" i="112"/>
  <c r="AJ10" i="113"/>
  <c r="AG10" i="113"/>
  <c r="AC10" i="113"/>
  <c r="AK10" i="113"/>
  <c r="AV10" i="113"/>
  <c r="AG13" i="113"/>
  <c r="AJ13" i="113"/>
  <c r="AK13" i="113"/>
  <c r="AV13" i="113"/>
  <c r="AC13" i="113"/>
  <c r="AJ21" i="113"/>
  <c r="AG21" i="113"/>
  <c r="AC21" i="113"/>
  <c r="AK21" i="113"/>
  <c r="AV21" i="113"/>
  <c r="AJ23" i="113"/>
  <c r="AG23" i="113"/>
  <c r="AC23" i="113"/>
  <c r="AK23" i="113"/>
  <c r="AV23" i="113"/>
  <c r="AJ32" i="113"/>
  <c r="AG32" i="113"/>
  <c r="AC32" i="113"/>
  <c r="AK32" i="113"/>
  <c r="AV32" i="113"/>
  <c r="AJ35" i="113"/>
  <c r="AG35" i="113"/>
  <c r="AC35" i="113"/>
  <c r="AK35" i="113"/>
  <c r="AV35" i="113"/>
  <c r="AG11" i="114"/>
  <c r="AJ11" i="114"/>
  <c r="AK11" i="114"/>
  <c r="AV11" i="114"/>
  <c r="AC11" i="114"/>
  <c r="AJ12" i="114"/>
  <c r="AG12" i="114"/>
  <c r="AC12" i="114"/>
  <c r="AK12" i="114"/>
  <c r="AV12" i="114"/>
  <c r="AJ22" i="114"/>
  <c r="AG22" i="114"/>
  <c r="AC22" i="114"/>
  <c r="AK22" i="114"/>
  <c r="AV22" i="114"/>
  <c r="AG24" i="114"/>
  <c r="AJ24" i="114"/>
  <c r="AK24" i="114"/>
  <c r="AV24" i="114"/>
  <c r="AC24" i="114"/>
  <c r="AG33" i="114"/>
  <c r="AJ33" i="114"/>
  <c r="AK33" i="114"/>
  <c r="AV33" i="114"/>
  <c r="AC33" i="114"/>
  <c r="AJ34" i="114"/>
  <c r="AG34" i="114"/>
  <c r="AC34" i="114"/>
  <c r="AK34" i="114"/>
  <c r="AV34" i="114"/>
  <c r="AJ10" i="115"/>
  <c r="AG10" i="115"/>
  <c r="AC10" i="115"/>
  <c r="AK10" i="115"/>
  <c r="AV10" i="115"/>
  <c r="AG12" i="115"/>
  <c r="AJ12" i="115"/>
  <c r="AK12" i="115"/>
  <c r="AV12" i="115"/>
  <c r="AC12" i="115"/>
  <c r="AG22" i="115"/>
  <c r="AJ22" i="115"/>
  <c r="AK22" i="115"/>
  <c r="AV22" i="115"/>
  <c r="AC22" i="115"/>
  <c r="AJ24" i="115"/>
  <c r="AG24" i="115"/>
  <c r="AC24" i="115"/>
  <c r="AK24" i="115"/>
  <c r="AV24" i="115"/>
  <c r="AJ33" i="115"/>
  <c r="AG33" i="115"/>
  <c r="AC33" i="115"/>
  <c r="AK33" i="115"/>
  <c r="AV33" i="115"/>
  <c r="AG34" i="115"/>
  <c r="AJ34" i="115"/>
  <c r="AK34" i="115"/>
  <c r="AV34" i="115"/>
  <c r="AC34" i="115"/>
  <c r="AG10" i="116"/>
  <c r="AJ10" i="116"/>
  <c r="AK10" i="116"/>
  <c r="AV10" i="116"/>
  <c r="AC10" i="116"/>
  <c r="AJ12" i="116"/>
  <c r="AG12" i="116"/>
  <c r="AC12" i="116"/>
  <c r="AK12" i="116"/>
  <c r="AV12" i="116"/>
  <c r="AJ22" i="116"/>
  <c r="AG22" i="116"/>
  <c r="AC22" i="116"/>
  <c r="AK22" i="116"/>
  <c r="AV22" i="116"/>
  <c r="AG23" i="116"/>
  <c r="AJ23" i="116"/>
  <c r="AK23" i="116"/>
  <c r="AV23" i="116"/>
  <c r="AC23" i="116"/>
  <c r="AG32" i="116"/>
  <c r="AJ32" i="116"/>
  <c r="AK32" i="116"/>
  <c r="AV32" i="116"/>
  <c r="AC32" i="116"/>
  <c r="AJ34" i="116"/>
  <c r="AG34" i="116"/>
  <c r="AC34" i="116"/>
  <c r="AK34" i="116"/>
  <c r="AV34" i="116"/>
  <c r="AJ10" i="117"/>
  <c r="AG10" i="117"/>
  <c r="AC10" i="117"/>
  <c r="AK10" i="117"/>
  <c r="AV10" i="117"/>
  <c r="AG13" i="117"/>
  <c r="AJ13" i="117"/>
  <c r="AK13" i="117"/>
  <c r="AV13" i="117"/>
  <c r="AC13" i="117"/>
  <c r="AJ21" i="117"/>
  <c r="AG21" i="117"/>
  <c r="AC21" i="117"/>
  <c r="AK21" i="117"/>
  <c r="AV21" i="117"/>
  <c r="AJ23" i="117"/>
  <c r="AG23" i="117"/>
  <c r="AC23" i="117"/>
  <c r="AK23" i="117"/>
  <c r="AV23" i="117"/>
  <c r="AJ32" i="117"/>
  <c r="AJ11" i="115"/>
  <c r="AG11" i="115"/>
  <c r="AC11" i="115"/>
  <c r="AK11" i="115"/>
  <c r="AV11" i="115"/>
  <c r="AG13" i="115"/>
  <c r="AJ13" i="115"/>
  <c r="AK13" i="115"/>
  <c r="AV13" i="115"/>
  <c r="AC13" i="115"/>
  <c r="AJ21" i="115"/>
  <c r="AG21" i="115"/>
  <c r="AC21" i="115"/>
  <c r="AK21" i="115"/>
  <c r="AV21" i="115"/>
  <c r="AJ23" i="115"/>
  <c r="AG23" i="115"/>
  <c r="AC23" i="115"/>
  <c r="AK23" i="115"/>
  <c r="AV23" i="115"/>
  <c r="AJ32" i="115"/>
  <c r="AG32" i="115"/>
  <c r="AC32" i="115"/>
  <c r="AK32" i="115"/>
  <c r="AV32" i="115"/>
  <c r="AJ35" i="115"/>
  <c r="AG35" i="115"/>
  <c r="AC35" i="115"/>
  <c r="AK35" i="115"/>
  <c r="AV35" i="115"/>
  <c r="AG11" i="116"/>
  <c r="AJ11" i="116"/>
  <c r="AK11" i="116"/>
  <c r="AV11" i="116"/>
  <c r="AC11" i="116"/>
  <c r="AJ13" i="116"/>
  <c r="AG13" i="116"/>
  <c r="AC13" i="116"/>
  <c r="AK13" i="116"/>
  <c r="AV13" i="116"/>
  <c r="AG21" i="116"/>
  <c r="AJ21" i="116"/>
  <c r="AK21" i="116"/>
  <c r="AV21" i="116"/>
  <c r="AC21" i="116"/>
  <c r="AG24" i="116"/>
  <c r="AJ24" i="116"/>
  <c r="AK24" i="116"/>
  <c r="AV24" i="116"/>
  <c r="AC24" i="116"/>
  <c r="AG33" i="116"/>
  <c r="AJ33" i="116"/>
  <c r="AK33" i="116"/>
  <c r="AV33" i="116"/>
  <c r="AC33" i="116"/>
  <c r="AG35" i="116"/>
  <c r="AJ35" i="116"/>
  <c r="AK35" i="116"/>
  <c r="AV35" i="116"/>
  <c r="AC35" i="116"/>
  <c r="AK46" i="116"/>
  <c r="AV46" i="116"/>
  <c r="AJ11" i="117"/>
  <c r="AG11" i="117"/>
  <c r="AC11" i="117"/>
  <c r="AK11" i="117"/>
  <c r="AV11" i="117"/>
  <c r="AG12" i="117"/>
  <c r="AJ12" i="117"/>
  <c r="AK12" i="117"/>
  <c r="AV12" i="117"/>
  <c r="AC12" i="117"/>
  <c r="AG22" i="117"/>
  <c r="AJ22" i="117"/>
  <c r="AK22" i="117"/>
  <c r="AV22" i="117"/>
  <c r="AC22" i="117"/>
  <c r="AJ24" i="117"/>
  <c r="AG24" i="117"/>
  <c r="AC24" i="117"/>
  <c r="AK24" i="117"/>
  <c r="AV24" i="117"/>
  <c r="AJ33" i="117"/>
  <c r="AG33" i="117"/>
  <c r="AK33" i="117"/>
  <c r="AV33" i="117"/>
  <c r="AC33" i="117"/>
  <c r="AG34" i="117"/>
  <c r="AJ34" i="117"/>
  <c r="AK34" i="117"/>
  <c r="AV34" i="117"/>
  <c r="AC34" i="117"/>
  <c r="AG11" i="118"/>
  <c r="AJ11" i="118"/>
  <c r="AK11" i="118"/>
  <c r="AV11" i="118"/>
  <c r="AC11" i="118"/>
  <c r="AJ12" i="118"/>
  <c r="AG12" i="118"/>
  <c r="AC12" i="118"/>
  <c r="AK12" i="118"/>
  <c r="AV12" i="118"/>
  <c r="AJ22" i="118"/>
  <c r="AG22" i="118"/>
  <c r="AC22" i="118"/>
  <c r="AK22" i="118"/>
  <c r="AV22" i="118"/>
  <c r="AG24" i="118"/>
  <c r="AJ24" i="118"/>
  <c r="AK24" i="118"/>
  <c r="AV24" i="118"/>
  <c r="AC24" i="118"/>
  <c r="AG33" i="118"/>
  <c r="AJ33" i="118"/>
  <c r="AK33" i="118"/>
  <c r="AV33" i="118"/>
  <c r="AC33" i="118"/>
  <c r="AJ34" i="118"/>
  <c r="AG34" i="118"/>
  <c r="AC34" i="118"/>
  <c r="AK34" i="118"/>
  <c r="AV34" i="118"/>
  <c r="AJ35" i="117"/>
  <c r="AG35" i="117"/>
  <c r="AC35" i="117"/>
  <c r="AK35" i="117"/>
  <c r="AV35" i="117"/>
  <c r="AG10" i="118"/>
  <c r="AJ10" i="118"/>
  <c r="AK10" i="118"/>
  <c r="AV10" i="118"/>
  <c r="AC10" i="118"/>
  <c r="AJ13" i="118"/>
  <c r="AG13" i="118"/>
  <c r="AC13" i="118"/>
  <c r="AK13" i="118"/>
  <c r="AV13" i="118"/>
  <c r="AG21" i="118"/>
  <c r="AJ21" i="118"/>
  <c r="AK21" i="118"/>
  <c r="AV21" i="118"/>
  <c r="AC21" i="118"/>
  <c r="AG23" i="118"/>
  <c r="AJ23" i="118"/>
  <c r="AK23" i="118"/>
  <c r="AV23" i="118"/>
  <c r="AC23" i="118"/>
  <c r="AG32" i="118"/>
  <c r="AJ32" i="118"/>
  <c r="AK32" i="118"/>
  <c r="AV32" i="118"/>
  <c r="AC32" i="118"/>
  <c r="AG35" i="118"/>
  <c r="AJ35" i="118"/>
  <c r="AK35" i="118"/>
  <c r="AV35" i="118"/>
  <c r="AC35" i="118"/>
  <c r="AJ10" i="119"/>
  <c r="AG10" i="119"/>
  <c r="AC10" i="119"/>
  <c r="AK10" i="119"/>
  <c r="AV10" i="119"/>
  <c r="AG13" i="119"/>
  <c r="AJ13" i="119"/>
  <c r="AK13" i="119"/>
  <c r="AV13" i="119"/>
  <c r="AC13" i="119"/>
  <c r="AJ21" i="119"/>
  <c r="AG21" i="119"/>
  <c r="AC21" i="119"/>
  <c r="AK21" i="119"/>
  <c r="AV21" i="119"/>
  <c r="AJ23" i="119"/>
  <c r="AG23" i="119"/>
  <c r="AC23" i="119"/>
  <c r="AK23" i="119"/>
  <c r="AV23" i="119"/>
  <c r="AJ32" i="119"/>
  <c r="AG32" i="119"/>
  <c r="AC32" i="119"/>
  <c r="AK32" i="119"/>
  <c r="AV32" i="119"/>
  <c r="AJ35" i="119"/>
  <c r="AG35" i="119"/>
  <c r="AC35" i="119"/>
  <c r="AK35" i="119"/>
  <c r="AV35" i="119"/>
  <c r="AK46" i="119"/>
  <c r="AV46" i="119"/>
  <c r="AJ10" i="120"/>
  <c r="AJ11" i="119"/>
  <c r="AG11" i="119"/>
  <c r="AC11" i="119"/>
  <c r="AK11" i="119"/>
  <c r="AV11" i="119"/>
  <c r="AG12" i="119"/>
  <c r="AJ12" i="119"/>
  <c r="AK12" i="119"/>
  <c r="AV12" i="119"/>
  <c r="AC12" i="119"/>
  <c r="AG22" i="119"/>
  <c r="AJ22" i="119"/>
  <c r="AK22" i="119"/>
  <c r="AV22" i="119"/>
  <c r="AC22" i="119"/>
  <c r="AJ24" i="119"/>
  <c r="AG24" i="119"/>
  <c r="AC24" i="119"/>
  <c r="AK24" i="119"/>
  <c r="AV24" i="119"/>
  <c r="AJ33" i="119"/>
  <c r="AG33" i="119"/>
  <c r="AC33" i="119"/>
  <c r="AK33" i="119"/>
  <c r="AV33" i="119"/>
  <c r="AG34" i="119"/>
  <c r="AJ34" i="119"/>
  <c r="AK34" i="119"/>
  <c r="AV34" i="119"/>
  <c r="AC34" i="119"/>
  <c r="AG11" i="120"/>
  <c r="AJ11" i="120"/>
  <c r="AK11" i="120"/>
  <c r="AV11" i="120"/>
  <c r="AC11" i="120"/>
  <c r="AJ12" i="120"/>
  <c r="AG12" i="120"/>
  <c r="AJ13" i="120"/>
  <c r="AG13" i="120"/>
  <c r="AC13" i="120"/>
  <c r="AK13" i="120"/>
  <c r="AV13" i="120"/>
  <c r="AJ22" i="120"/>
  <c r="AG22" i="120"/>
  <c r="AC22" i="120"/>
  <c r="AK22" i="120"/>
  <c r="AV22" i="120"/>
  <c r="AG24" i="120"/>
  <c r="AJ24" i="120"/>
  <c r="AK24" i="120"/>
  <c r="AV24" i="120"/>
  <c r="AC24" i="120"/>
  <c r="AG33" i="120"/>
  <c r="AJ33" i="120"/>
  <c r="AK33" i="120"/>
  <c r="AV33" i="120"/>
  <c r="AC33" i="120"/>
  <c r="AJ34" i="120"/>
  <c r="AG34" i="120"/>
  <c r="AC34" i="120"/>
  <c r="AK34" i="120"/>
  <c r="AV34" i="120"/>
  <c r="AC12" i="120"/>
  <c r="AK12" i="120"/>
  <c r="AV12" i="120"/>
  <c r="AG21" i="120"/>
  <c r="AJ21" i="120"/>
  <c r="AK21" i="120"/>
  <c r="AV21" i="120"/>
  <c r="AC21" i="120"/>
  <c r="AG23" i="120"/>
  <c r="AJ23" i="120"/>
  <c r="AK23" i="120"/>
  <c r="AV23" i="120"/>
  <c r="AC23" i="120"/>
  <c r="AG32" i="120"/>
  <c r="AJ32" i="120"/>
  <c r="AG35" i="120"/>
  <c r="AJ35" i="120"/>
  <c r="AK35" i="120"/>
  <c r="AV35" i="120"/>
  <c r="AC35" i="120"/>
  <c r="AC32" i="120"/>
  <c r="AG10" i="121"/>
  <c r="AJ10" i="121"/>
  <c r="AK10" i="121"/>
  <c r="AV10" i="121"/>
  <c r="AC10" i="121"/>
  <c r="AJ12" i="121"/>
  <c r="AG12" i="121"/>
  <c r="AC12" i="121"/>
  <c r="AK12" i="121"/>
  <c r="AV12" i="121"/>
  <c r="AJ21" i="121"/>
  <c r="AG11" i="121"/>
  <c r="AJ11" i="121"/>
  <c r="AK11" i="121"/>
  <c r="AV11" i="121"/>
  <c r="AC11" i="121"/>
  <c r="AJ13" i="121"/>
  <c r="AG13" i="121"/>
  <c r="AC13" i="121"/>
  <c r="AK13" i="121"/>
  <c r="AV13" i="121"/>
  <c r="AJ22" i="121"/>
  <c r="AG22" i="121"/>
  <c r="AC22" i="121"/>
  <c r="AK22" i="121"/>
  <c r="AV22" i="121"/>
  <c r="AJ23" i="121"/>
  <c r="AG23" i="121"/>
  <c r="AC23" i="121"/>
  <c r="AK23" i="121"/>
  <c r="AV23" i="121"/>
  <c r="AJ33" i="121"/>
  <c r="AG33" i="121"/>
  <c r="AC33" i="121"/>
  <c r="AK33" i="121"/>
  <c r="AV33" i="121"/>
  <c r="AG34" i="121"/>
  <c r="AJ34" i="121"/>
  <c r="AK34" i="121"/>
  <c r="AV34" i="121"/>
  <c r="AC34" i="121"/>
  <c r="AJ24" i="121"/>
  <c r="AG24" i="121"/>
  <c r="AC24" i="121"/>
  <c r="AK24" i="121"/>
  <c r="AV24" i="121"/>
  <c r="CF22" i="121"/>
  <c r="AJ32" i="121"/>
  <c r="AJ35" i="121"/>
  <c r="AG35" i="121"/>
  <c r="AC35" i="121"/>
  <c r="AK35" i="121"/>
  <c r="AV35" i="121"/>
  <c r="AJ10" i="102"/>
  <c r="AG10" i="102"/>
  <c r="AC10" i="102"/>
  <c r="AK10" i="102"/>
  <c r="AV10" i="102"/>
  <c r="AG13" i="102"/>
  <c r="AJ13" i="102"/>
  <c r="AK13" i="102"/>
  <c r="AV13" i="102"/>
  <c r="AC13" i="102"/>
  <c r="AJ21" i="102"/>
  <c r="AG21" i="102"/>
  <c r="AC21" i="102"/>
  <c r="AK21" i="102"/>
  <c r="AV21" i="102"/>
  <c r="AJ23" i="102"/>
  <c r="AG23" i="102"/>
  <c r="AC23" i="102"/>
  <c r="AK23" i="102"/>
  <c r="AV23" i="102"/>
  <c r="AJ32" i="102"/>
  <c r="AG32" i="102"/>
  <c r="AC32" i="102"/>
  <c r="AK32" i="102"/>
  <c r="AV32" i="102"/>
  <c r="AJ11" i="102"/>
  <c r="AG11" i="102"/>
  <c r="AC11" i="102"/>
  <c r="AK11" i="102"/>
  <c r="AV11" i="102"/>
  <c r="AG12" i="102"/>
  <c r="AJ12" i="102"/>
  <c r="AK12" i="102"/>
  <c r="AV12" i="102"/>
  <c r="AC12" i="102"/>
  <c r="AG22" i="102"/>
  <c r="AJ22" i="102"/>
  <c r="AK22" i="102"/>
  <c r="AV22" i="102"/>
  <c r="AC22" i="102"/>
  <c r="AJ24" i="102"/>
  <c r="AG24" i="102"/>
  <c r="AC24" i="102"/>
  <c r="AK24" i="102"/>
  <c r="AV24" i="102"/>
  <c r="AJ35" i="102"/>
  <c r="AG35" i="102"/>
  <c r="AC35" i="102"/>
  <c r="AK35" i="102"/>
  <c r="AV35" i="102"/>
  <c r="AK46" i="102"/>
  <c r="AV46" i="102"/>
  <c r="AG11" i="103"/>
  <c r="AJ11" i="103"/>
  <c r="AK11" i="103"/>
  <c r="AV11" i="103"/>
  <c r="AC11" i="103"/>
  <c r="AJ12" i="103"/>
  <c r="AG12" i="103"/>
  <c r="AC12" i="103"/>
  <c r="AK12" i="103"/>
  <c r="AV12" i="103"/>
  <c r="AJ22" i="103"/>
  <c r="AG22" i="103"/>
  <c r="AC22" i="103"/>
  <c r="AK22" i="103"/>
  <c r="AV22" i="103"/>
  <c r="AG24" i="103"/>
  <c r="AJ24" i="103"/>
  <c r="AK24" i="103"/>
  <c r="AV24" i="103"/>
  <c r="AC24" i="103"/>
  <c r="AG33" i="103"/>
  <c r="AJ33" i="103"/>
  <c r="AK33" i="103"/>
  <c r="AV33" i="103"/>
  <c r="AC33" i="103"/>
  <c r="AG35" i="103"/>
  <c r="AJ35" i="103"/>
  <c r="AK35" i="103"/>
  <c r="AV35" i="103"/>
  <c r="AC35" i="103"/>
  <c r="AK46" i="103"/>
  <c r="AV46" i="103"/>
  <c r="AJ11" i="104"/>
  <c r="AG11" i="104"/>
  <c r="AC11" i="104"/>
  <c r="AK11" i="104"/>
  <c r="AV11" i="104"/>
  <c r="AG12" i="104"/>
  <c r="AJ12" i="104"/>
  <c r="AK12" i="104"/>
  <c r="AV12" i="104"/>
  <c r="AC12" i="104"/>
  <c r="AG22" i="104"/>
  <c r="AJ22" i="104"/>
  <c r="AK22" i="104"/>
  <c r="AV22" i="104"/>
  <c r="AC22" i="104"/>
  <c r="AJ24" i="104"/>
  <c r="AG24" i="104"/>
  <c r="AC24" i="104"/>
  <c r="AK24" i="104"/>
  <c r="AV24" i="104"/>
  <c r="AJ33" i="104"/>
  <c r="AG33" i="104"/>
  <c r="AC33" i="104"/>
  <c r="AK33" i="104"/>
  <c r="AV33" i="104"/>
  <c r="AG34" i="104"/>
  <c r="AJ34" i="104"/>
  <c r="AK34" i="104"/>
  <c r="AV34" i="104"/>
  <c r="AC34" i="104"/>
  <c r="AG10" i="105"/>
  <c r="AJ10" i="105"/>
  <c r="AK10" i="105"/>
  <c r="AV10" i="105"/>
  <c r="AC10" i="105"/>
  <c r="AJ33" i="102"/>
  <c r="AG33" i="102"/>
  <c r="AC33" i="102"/>
  <c r="AK33" i="102"/>
  <c r="AV33" i="102"/>
  <c r="AG34" i="102"/>
  <c r="AJ34" i="102"/>
  <c r="AK34" i="102"/>
  <c r="AV34" i="102"/>
  <c r="AC34" i="102"/>
  <c r="AG10" i="103"/>
  <c r="AJ10" i="103"/>
  <c r="AK10" i="103"/>
  <c r="AV10" i="103"/>
  <c r="AC10" i="103"/>
  <c r="AJ13" i="103"/>
  <c r="AG13" i="103"/>
  <c r="AC13" i="103"/>
  <c r="AK13" i="103"/>
  <c r="AV13" i="103"/>
  <c r="AG21" i="103"/>
  <c r="AJ21" i="103"/>
  <c r="AK21" i="103"/>
  <c r="AV21" i="103"/>
  <c r="AC21" i="103"/>
  <c r="AG23" i="103"/>
  <c r="AJ23" i="103"/>
  <c r="AK23" i="103"/>
  <c r="AV23" i="103"/>
  <c r="AC23" i="103"/>
  <c r="AG32" i="103"/>
  <c r="AJ32" i="103"/>
  <c r="AK32" i="103"/>
  <c r="AV32" i="103"/>
  <c r="AC32" i="103"/>
  <c r="AJ34" i="103"/>
  <c r="AG34" i="103"/>
  <c r="AC34" i="103"/>
  <c r="AK34" i="103"/>
  <c r="AV34" i="103"/>
  <c r="AJ10" i="104"/>
  <c r="AG10" i="104"/>
  <c r="AC10" i="104"/>
  <c r="AK10" i="104"/>
  <c r="AV10" i="104"/>
  <c r="AG13" i="104"/>
  <c r="AJ13" i="104"/>
  <c r="AK13" i="104"/>
  <c r="AV13" i="104"/>
  <c r="AC13" i="104"/>
  <c r="AJ21" i="104"/>
  <c r="AG21" i="104"/>
  <c r="AC21" i="104"/>
  <c r="AK21" i="104"/>
  <c r="AV21" i="104"/>
  <c r="AJ23" i="104"/>
  <c r="AG23" i="104"/>
  <c r="AC23" i="104"/>
  <c r="AK23" i="104"/>
  <c r="AV23" i="104"/>
  <c r="AJ32" i="104"/>
  <c r="AG32" i="104"/>
  <c r="AC32" i="104"/>
  <c r="AK32" i="104"/>
  <c r="AV32" i="104"/>
  <c r="AJ35" i="104"/>
  <c r="AG35" i="104"/>
  <c r="AC35" i="104"/>
  <c r="AK35" i="104"/>
  <c r="AV35" i="104"/>
  <c r="CF49" i="104"/>
  <c r="AK46" i="104"/>
  <c r="AV46" i="104"/>
  <c r="AG11" i="105"/>
  <c r="AJ11" i="105"/>
  <c r="AK11" i="105"/>
  <c r="AV11" i="105"/>
  <c r="AC11" i="105"/>
  <c r="AJ13" i="105"/>
  <c r="AG13" i="105"/>
  <c r="AC13" i="105"/>
  <c r="AK13" i="105"/>
  <c r="AV13" i="105"/>
  <c r="AG21" i="105"/>
  <c r="AJ21" i="105"/>
  <c r="AK21" i="105"/>
  <c r="AV21" i="105"/>
  <c r="AC21" i="105"/>
  <c r="AG24" i="105"/>
  <c r="AJ24" i="105"/>
  <c r="AK24" i="105"/>
  <c r="AV24" i="105"/>
  <c r="AC24" i="105"/>
  <c r="AG32" i="105"/>
  <c r="AJ32" i="105"/>
  <c r="AK32" i="105"/>
  <c r="AV32" i="105"/>
  <c r="AC32" i="105"/>
  <c r="AJ34" i="105"/>
  <c r="AG34" i="105"/>
  <c r="AC34" i="105"/>
  <c r="AK34" i="105"/>
  <c r="AV34" i="105"/>
  <c r="AJ10" i="106"/>
  <c r="AG10" i="106"/>
  <c r="AC10" i="106"/>
  <c r="AK10" i="106"/>
  <c r="AV10" i="106"/>
  <c r="AG13" i="106"/>
  <c r="AJ13" i="106"/>
  <c r="AK13" i="106"/>
  <c r="AV13" i="106"/>
  <c r="AC13" i="106"/>
  <c r="AJ21" i="106"/>
  <c r="AG21" i="106"/>
  <c r="AC21" i="106"/>
  <c r="AK21" i="106"/>
  <c r="AV21" i="106"/>
  <c r="AJ23" i="106"/>
  <c r="AG23" i="106"/>
  <c r="AC23" i="106"/>
  <c r="AK23" i="106"/>
  <c r="AV23" i="106"/>
  <c r="AJ32" i="106"/>
  <c r="AG32" i="106"/>
  <c r="AC32" i="106"/>
  <c r="AK32" i="106"/>
  <c r="AV32" i="106"/>
  <c r="AJ35" i="106"/>
  <c r="AG35" i="106"/>
  <c r="AC35" i="106"/>
  <c r="AK35" i="106"/>
  <c r="AV35" i="106"/>
  <c r="AG44" i="106"/>
  <c r="AJ44" i="106"/>
  <c r="AK44" i="106"/>
  <c r="AV44" i="106"/>
  <c r="AC44" i="106"/>
  <c r="AG46" i="106"/>
  <c r="AJ46" i="106"/>
  <c r="AK46" i="106"/>
  <c r="AV46" i="106"/>
  <c r="AC46" i="106"/>
  <c r="AG11" i="107"/>
  <c r="AJ11" i="107"/>
  <c r="AK11" i="107"/>
  <c r="AV11" i="107"/>
  <c r="AC11" i="107"/>
  <c r="AJ12" i="107"/>
  <c r="AG12" i="107"/>
  <c r="AC12" i="107"/>
  <c r="AK12" i="107"/>
  <c r="AV12" i="107"/>
  <c r="AJ22" i="107"/>
  <c r="AG22" i="107"/>
  <c r="AC22" i="107"/>
  <c r="AK22" i="107"/>
  <c r="AV22" i="107"/>
  <c r="AG23" i="107"/>
  <c r="AJ23" i="107"/>
  <c r="AK23" i="107"/>
  <c r="AV23" i="107"/>
  <c r="AC23" i="107"/>
  <c r="AJ12" i="105"/>
  <c r="AG12" i="105"/>
  <c r="AC12" i="105"/>
  <c r="AK12" i="105"/>
  <c r="AV12" i="105"/>
  <c r="AJ22" i="105"/>
  <c r="AG22" i="105"/>
  <c r="AC22" i="105"/>
  <c r="AK22" i="105"/>
  <c r="AV22" i="105"/>
  <c r="AG23" i="105"/>
  <c r="AJ23" i="105"/>
  <c r="AK23" i="105"/>
  <c r="AV23" i="105"/>
  <c r="AC23" i="105"/>
  <c r="AG33" i="105"/>
  <c r="AJ33" i="105"/>
  <c r="AK33" i="105"/>
  <c r="AV33" i="105"/>
  <c r="AC33" i="105"/>
  <c r="AG35" i="105"/>
  <c r="AJ35" i="105"/>
  <c r="AK35" i="105"/>
  <c r="AV35" i="105"/>
  <c r="AC35" i="105"/>
  <c r="AK46" i="105"/>
  <c r="AV46" i="105"/>
  <c r="AJ11" i="106"/>
  <c r="AG11" i="106"/>
  <c r="AC11" i="106"/>
  <c r="AK11" i="106"/>
  <c r="AV11" i="106"/>
  <c r="AG12" i="106"/>
  <c r="AJ12" i="106"/>
  <c r="AK12" i="106"/>
  <c r="AV12" i="106"/>
  <c r="AC12" i="106"/>
  <c r="AG22" i="106"/>
  <c r="AJ22" i="106"/>
  <c r="AK22" i="106"/>
  <c r="AV22" i="106"/>
  <c r="AC22" i="106"/>
  <c r="AJ24" i="106"/>
  <c r="AG24" i="106"/>
  <c r="AC24" i="106"/>
  <c r="AK24" i="106"/>
  <c r="AV24" i="106"/>
  <c r="AJ33" i="106"/>
  <c r="AG33" i="106"/>
  <c r="AC33" i="106"/>
  <c r="AK33" i="106"/>
  <c r="AV33" i="106"/>
  <c r="AG34" i="106"/>
  <c r="AJ34" i="106"/>
  <c r="AK34" i="106"/>
  <c r="AV34" i="106"/>
  <c r="AC34" i="106"/>
  <c r="AJ43" i="106"/>
  <c r="AG43" i="106"/>
  <c r="AC43" i="106"/>
  <c r="AK43" i="106"/>
  <c r="AV43" i="106"/>
  <c r="AG45" i="106"/>
  <c r="AJ45" i="106"/>
  <c r="AK45" i="106"/>
  <c r="AV45" i="106"/>
  <c r="AC45" i="106"/>
  <c r="AG10" i="107"/>
  <c r="AJ10" i="107"/>
  <c r="AK10" i="107"/>
  <c r="AV10" i="107"/>
  <c r="AC10" i="107"/>
  <c r="AJ13" i="107"/>
  <c r="AG13" i="107"/>
  <c r="AC13" i="107"/>
  <c r="AK13" i="107"/>
  <c r="AV13" i="107"/>
  <c r="AG21" i="107"/>
  <c r="AJ21" i="107"/>
  <c r="AK21" i="107"/>
  <c r="AV21" i="107"/>
  <c r="AC21" i="107"/>
  <c r="AG24" i="107"/>
  <c r="AJ24" i="107"/>
  <c r="AK24" i="107"/>
  <c r="AV24" i="107"/>
  <c r="AC24" i="107"/>
  <c r="AG32" i="107"/>
  <c r="AJ32" i="107"/>
  <c r="AK32" i="107"/>
  <c r="AV32" i="107"/>
  <c r="AC32" i="107"/>
  <c r="AG33" i="107"/>
  <c r="AJ33" i="107"/>
  <c r="AK33" i="107"/>
  <c r="AV33" i="107"/>
  <c r="AC33" i="107"/>
  <c r="AJ34" i="107"/>
  <c r="AG34" i="107"/>
  <c r="AC34" i="107"/>
  <c r="AK34" i="107"/>
  <c r="AV34" i="107"/>
  <c r="AG43" i="107"/>
  <c r="AJ43" i="107"/>
  <c r="AK43" i="107"/>
  <c r="AV43" i="107"/>
  <c r="AC43" i="107"/>
  <c r="AJ45" i="107"/>
  <c r="AG45" i="107"/>
  <c r="AC45" i="107"/>
  <c r="AK45" i="107"/>
  <c r="AV45" i="107"/>
  <c r="AJ10" i="108"/>
  <c r="AG10" i="108"/>
  <c r="AC10" i="108"/>
  <c r="AK10" i="108"/>
  <c r="AV10" i="108"/>
  <c r="AG13" i="108"/>
  <c r="AJ13" i="108"/>
  <c r="AK13" i="108"/>
  <c r="AV13" i="108"/>
  <c r="AC13" i="108"/>
  <c r="AJ21" i="108"/>
  <c r="AG21" i="108"/>
  <c r="AC21" i="108"/>
  <c r="AK21" i="108"/>
  <c r="AV21" i="108"/>
  <c r="AJ24" i="108"/>
  <c r="AG24" i="108"/>
  <c r="AC24" i="108"/>
  <c r="AK24" i="108"/>
  <c r="AV24" i="108"/>
  <c r="AJ33" i="108"/>
  <c r="AG33" i="108"/>
  <c r="AC33" i="108"/>
  <c r="AK33" i="108"/>
  <c r="AV33" i="108"/>
  <c r="AJ35" i="108"/>
  <c r="AG35" i="108"/>
  <c r="AC35" i="108"/>
  <c r="AK35" i="108"/>
  <c r="AV35" i="108"/>
  <c r="AG35" i="107"/>
  <c r="AJ35" i="107"/>
  <c r="AK35" i="107"/>
  <c r="AV35" i="107"/>
  <c r="AC35" i="107"/>
  <c r="AJ44" i="107"/>
  <c r="AG44" i="107"/>
  <c r="AC44" i="107"/>
  <c r="AK44" i="107"/>
  <c r="AV44" i="107"/>
  <c r="AJ46" i="107"/>
  <c r="AG46" i="107"/>
  <c r="AC46" i="107"/>
  <c r="AK46" i="107"/>
  <c r="AV46" i="107"/>
  <c r="AJ11" i="108"/>
  <c r="AG11" i="108"/>
  <c r="AC11" i="108"/>
  <c r="AK11" i="108"/>
  <c r="AV11" i="108"/>
  <c r="AG12" i="108"/>
  <c r="AJ12" i="108"/>
  <c r="AK12" i="108"/>
  <c r="AV12" i="108"/>
  <c r="AC12" i="108"/>
  <c r="AG22" i="108"/>
  <c r="AJ22" i="108"/>
  <c r="AK22" i="108"/>
  <c r="AV22" i="108"/>
  <c r="AC22" i="108"/>
  <c r="AJ23" i="108"/>
  <c r="AG23" i="108"/>
  <c r="AC23" i="108"/>
  <c r="AK23" i="108"/>
  <c r="AV23" i="108"/>
  <c r="AJ32" i="108"/>
  <c r="AG32" i="108"/>
  <c r="AC32" i="108"/>
  <c r="AK32" i="108"/>
  <c r="AV32" i="108"/>
  <c r="AG34" i="108"/>
  <c r="AJ34" i="108"/>
  <c r="AK34" i="108"/>
  <c r="AV34" i="108"/>
  <c r="AC34" i="108"/>
  <c r="AG11" i="109"/>
  <c r="AJ11" i="109"/>
  <c r="AK11" i="109"/>
  <c r="AV11" i="109"/>
  <c r="AC11" i="109"/>
  <c r="CF16" i="109"/>
  <c r="AJ12" i="109"/>
  <c r="AG12" i="109"/>
  <c r="AC12" i="109"/>
  <c r="AK12" i="109"/>
  <c r="AV12" i="109"/>
  <c r="AJ22" i="109"/>
  <c r="AG22" i="109"/>
  <c r="AC22" i="109"/>
  <c r="AK22" i="109"/>
  <c r="AV22" i="109"/>
  <c r="AG23" i="109"/>
  <c r="AJ23" i="109"/>
  <c r="AK23" i="109"/>
  <c r="AV23" i="109"/>
  <c r="AC23" i="109"/>
  <c r="AG33" i="109"/>
  <c r="AJ33" i="109"/>
  <c r="AK33" i="109"/>
  <c r="AV33" i="109"/>
  <c r="AC33" i="109"/>
  <c r="AG35" i="109"/>
  <c r="AJ35" i="109"/>
  <c r="AK35" i="109"/>
  <c r="AV35" i="109"/>
  <c r="AC35" i="109"/>
  <c r="AJ10" i="110"/>
  <c r="AG10" i="110"/>
  <c r="AC10" i="110"/>
  <c r="AK10" i="110"/>
  <c r="AV10" i="110"/>
  <c r="AG10" i="109"/>
  <c r="AJ10" i="109"/>
  <c r="AK10" i="109"/>
  <c r="AV10" i="109"/>
  <c r="AC10" i="109"/>
  <c r="AJ13" i="109"/>
  <c r="AG13" i="109"/>
  <c r="AC13" i="109"/>
  <c r="AK13" i="109"/>
  <c r="AV13" i="109"/>
  <c r="AG21" i="109"/>
  <c r="AJ21" i="109"/>
  <c r="AK21" i="109"/>
  <c r="AV21" i="109"/>
  <c r="AC21" i="109"/>
  <c r="AG24" i="109"/>
  <c r="AJ24" i="109"/>
  <c r="AK24" i="109"/>
  <c r="AV24" i="109"/>
  <c r="AC24" i="109"/>
  <c r="AG32" i="109"/>
  <c r="AJ32" i="109"/>
  <c r="AK32" i="109"/>
  <c r="AV32" i="109"/>
  <c r="AC32" i="109"/>
  <c r="AJ34" i="109"/>
  <c r="AG34" i="109"/>
  <c r="AC34" i="109"/>
  <c r="AK34" i="109"/>
  <c r="AV34" i="109"/>
  <c r="AJ11" i="110"/>
  <c r="AG11" i="110"/>
  <c r="AC11" i="110"/>
  <c r="AK11" i="110"/>
  <c r="AV11" i="110"/>
  <c r="AG12" i="110"/>
  <c r="AJ12" i="110"/>
  <c r="AK12" i="110"/>
  <c r="AV12" i="110"/>
  <c r="AC12" i="110"/>
  <c r="AJ21" i="110"/>
  <c r="AG21" i="110"/>
  <c r="AC21" i="110"/>
  <c r="AK21" i="110"/>
  <c r="AV21" i="110"/>
  <c r="AJ23" i="110"/>
  <c r="AG23" i="110"/>
  <c r="AC23" i="110"/>
  <c r="AK23" i="110"/>
  <c r="AV23" i="110"/>
  <c r="AJ32" i="110"/>
  <c r="AG32" i="110"/>
  <c r="AC32" i="110"/>
  <c r="AK32" i="110"/>
  <c r="AV32" i="110"/>
  <c r="AJ35" i="110"/>
  <c r="AG35" i="110"/>
  <c r="AC35" i="110"/>
  <c r="AK35" i="110"/>
  <c r="AV35" i="110"/>
  <c r="AG13" i="110"/>
  <c r="AJ13" i="110"/>
  <c r="AK13" i="110"/>
  <c r="AV13" i="110"/>
  <c r="AC13" i="110"/>
  <c r="AG22" i="110"/>
  <c r="AJ22" i="110"/>
  <c r="AK22" i="110"/>
  <c r="AV22" i="110"/>
  <c r="AC22" i="110"/>
  <c r="AJ24" i="110"/>
  <c r="AG24" i="110"/>
  <c r="AC24" i="110"/>
  <c r="AK24" i="110"/>
  <c r="AV24" i="110"/>
  <c r="AJ33" i="110"/>
  <c r="AG33" i="110"/>
  <c r="AC33" i="110"/>
  <c r="AK33" i="110"/>
  <c r="AV33" i="110"/>
  <c r="AG34" i="110"/>
  <c r="AJ34" i="110"/>
  <c r="AK34" i="110"/>
  <c r="AV34" i="110"/>
  <c r="AC34" i="110"/>
  <c r="AJ11" i="111"/>
  <c r="AG11" i="111"/>
  <c r="AC11" i="111"/>
  <c r="AK11" i="111"/>
  <c r="AV11" i="111"/>
  <c r="AG12" i="111"/>
  <c r="AJ12" i="111"/>
  <c r="AK12" i="111"/>
  <c r="AV12" i="111"/>
  <c r="AC12" i="111"/>
  <c r="AJ21" i="111"/>
  <c r="AJ10" i="111"/>
  <c r="AG10" i="111"/>
  <c r="AC10" i="111"/>
  <c r="AK10" i="111"/>
  <c r="AV10" i="111"/>
  <c r="AG13" i="111"/>
  <c r="AJ13" i="111"/>
  <c r="AK13" i="111"/>
  <c r="AV13" i="111"/>
  <c r="AC13" i="111"/>
  <c r="AG22" i="111"/>
  <c r="AJ22" i="111"/>
  <c r="AK22" i="111"/>
  <c r="AV22" i="111"/>
  <c r="AC22" i="111"/>
  <c r="AG24" i="111"/>
  <c r="AJ24" i="111"/>
  <c r="AK24" i="111"/>
  <c r="AV24" i="111"/>
  <c r="AC24" i="111"/>
  <c r="AJ32" i="111"/>
  <c r="AG23" i="111"/>
  <c r="AJ23" i="111"/>
  <c r="AK23" i="111"/>
  <c r="AV23" i="111"/>
  <c r="AC23" i="111"/>
  <c r="AG33" i="111"/>
  <c r="AJ33" i="111"/>
  <c r="AK33" i="111"/>
  <c r="AV33" i="111"/>
  <c r="AC33" i="111"/>
  <c r="AJ34" i="111"/>
  <c r="AG34" i="111"/>
  <c r="AC34" i="111"/>
  <c r="AK34" i="111"/>
  <c r="AV34" i="111"/>
  <c r="AJ35" i="111"/>
  <c r="AG35" i="111"/>
  <c r="AC35" i="111"/>
  <c r="AK35" i="111"/>
  <c r="AV35" i="111"/>
  <c r="AJ11" i="98"/>
  <c r="AG11" i="98"/>
  <c r="AC11" i="98"/>
  <c r="AK11" i="98"/>
  <c r="AV11" i="98"/>
  <c r="AG12" i="98"/>
  <c r="AJ12" i="98"/>
  <c r="AK12" i="98"/>
  <c r="AV12" i="98"/>
  <c r="AC12" i="98"/>
  <c r="AG22" i="98"/>
  <c r="AJ22" i="98"/>
  <c r="AK22" i="98"/>
  <c r="AV22" i="98"/>
  <c r="AC22" i="98"/>
  <c r="AJ23" i="98"/>
  <c r="AG23" i="98"/>
  <c r="AC23" i="98"/>
  <c r="AK23" i="98"/>
  <c r="AV23" i="98"/>
  <c r="AJ32" i="98"/>
  <c r="AG32" i="98"/>
  <c r="AC32" i="98"/>
  <c r="AK32" i="98"/>
  <c r="AV32" i="98"/>
  <c r="AG34" i="98"/>
  <c r="AJ34" i="98"/>
  <c r="AK34" i="98"/>
  <c r="AV34" i="98"/>
  <c r="AC34" i="98"/>
  <c r="AJ10" i="98"/>
  <c r="AG10" i="98"/>
  <c r="AC10" i="98"/>
  <c r="AK10" i="98"/>
  <c r="AV10" i="98"/>
  <c r="AG13" i="98"/>
  <c r="AJ13" i="98"/>
  <c r="AK13" i="98"/>
  <c r="AV13" i="98"/>
  <c r="AC13" i="98"/>
  <c r="AJ21" i="98"/>
  <c r="AG21" i="98"/>
  <c r="AC21" i="98"/>
  <c r="AK21" i="98"/>
  <c r="AV21" i="98"/>
  <c r="AJ24" i="98"/>
  <c r="AG24" i="98"/>
  <c r="AC24" i="98"/>
  <c r="AK24" i="98"/>
  <c r="AV24" i="98"/>
  <c r="AJ33" i="98"/>
  <c r="AG33" i="98"/>
  <c r="AC33" i="98"/>
  <c r="AK33" i="98"/>
  <c r="AV33" i="98"/>
  <c r="AJ35" i="98"/>
  <c r="AG35" i="98"/>
  <c r="AC35" i="98"/>
  <c r="AK35" i="98"/>
  <c r="AV35" i="98"/>
  <c r="AK44" i="98"/>
  <c r="AV44" i="98"/>
  <c r="AK46" i="98"/>
  <c r="AV46" i="98"/>
  <c r="AG10" i="99"/>
  <c r="AJ10" i="99"/>
  <c r="AK10" i="99"/>
  <c r="AV10" i="99"/>
  <c r="AC10" i="99"/>
  <c r="AJ13" i="99"/>
  <c r="AG13" i="99"/>
  <c r="AC13" i="99"/>
  <c r="AK13" i="99"/>
  <c r="AV13" i="99"/>
  <c r="AJ22" i="99"/>
  <c r="AG22" i="99"/>
  <c r="AC22" i="99"/>
  <c r="AK22" i="99"/>
  <c r="AV22" i="99"/>
  <c r="AG23" i="99"/>
  <c r="AJ23" i="99"/>
  <c r="AK23" i="99"/>
  <c r="AV23" i="99"/>
  <c r="AC23" i="99"/>
  <c r="AG33" i="99"/>
  <c r="AJ33" i="99"/>
  <c r="AK33" i="99"/>
  <c r="AV33" i="99"/>
  <c r="AC33" i="99"/>
  <c r="AG35" i="99"/>
  <c r="AJ35" i="99"/>
  <c r="AK35" i="99"/>
  <c r="AV35" i="99"/>
  <c r="AC35" i="99"/>
  <c r="AJ10" i="100"/>
  <c r="AG10" i="100"/>
  <c r="AC10" i="100"/>
  <c r="AG11" i="99"/>
  <c r="AJ11" i="99"/>
  <c r="AK11" i="99"/>
  <c r="AV11" i="99"/>
  <c r="AC11" i="99"/>
  <c r="AJ12" i="99"/>
  <c r="AG12" i="99"/>
  <c r="AC12" i="99"/>
  <c r="AK12" i="99"/>
  <c r="AV12" i="99"/>
  <c r="AG21" i="99"/>
  <c r="AJ21" i="99"/>
  <c r="AK21" i="99"/>
  <c r="AV21" i="99"/>
  <c r="AC21" i="99"/>
  <c r="AG24" i="99"/>
  <c r="AJ24" i="99"/>
  <c r="AK24" i="99"/>
  <c r="AV24" i="99"/>
  <c r="AC24" i="99"/>
  <c r="AG32" i="99"/>
  <c r="AJ32" i="99"/>
  <c r="AK32" i="99"/>
  <c r="AV32" i="99"/>
  <c r="AC32" i="99"/>
  <c r="AJ34" i="99"/>
  <c r="AG34" i="99"/>
  <c r="AC34" i="99"/>
  <c r="AK34" i="99"/>
  <c r="AV34" i="99"/>
  <c r="AJ11" i="100"/>
  <c r="AG11" i="100"/>
  <c r="AC11" i="100"/>
  <c r="AK11" i="100"/>
  <c r="AV11" i="100"/>
  <c r="AG12" i="100"/>
  <c r="AJ12" i="100"/>
  <c r="AK12" i="100"/>
  <c r="AV12" i="100"/>
  <c r="AC12" i="100"/>
  <c r="AK10" i="100"/>
  <c r="AV10" i="100"/>
  <c r="AG22" i="100"/>
  <c r="AJ22" i="100"/>
  <c r="AK22" i="100"/>
  <c r="AV22" i="100"/>
  <c r="AC22" i="100"/>
  <c r="AJ24" i="100"/>
  <c r="AG24" i="100"/>
  <c r="AC24" i="100"/>
  <c r="AK24" i="100"/>
  <c r="AV24" i="100"/>
  <c r="AJ33" i="100"/>
  <c r="AG33" i="100"/>
  <c r="AC33" i="100"/>
  <c r="AK33" i="100"/>
  <c r="AV33" i="100"/>
  <c r="AG34" i="100"/>
  <c r="AJ34" i="100"/>
  <c r="AK34" i="100"/>
  <c r="AV34" i="100"/>
  <c r="AC34" i="100"/>
  <c r="AG13" i="100"/>
  <c r="AJ13" i="100"/>
  <c r="AK13" i="100"/>
  <c r="AV13" i="100"/>
  <c r="AC13" i="100"/>
  <c r="AJ21" i="100"/>
  <c r="AG21" i="100"/>
  <c r="AC21" i="100"/>
  <c r="AK21" i="100"/>
  <c r="AV21" i="100"/>
  <c r="AJ23" i="100"/>
  <c r="AG23" i="100"/>
  <c r="AC23" i="100"/>
  <c r="AK23" i="100"/>
  <c r="AV23" i="100"/>
  <c r="AJ32" i="100"/>
  <c r="AG32" i="100"/>
  <c r="AC32" i="100"/>
  <c r="AK32" i="100"/>
  <c r="AV32" i="100"/>
  <c r="AJ35" i="100"/>
  <c r="AG35" i="100"/>
  <c r="AC35" i="100"/>
  <c r="AK35" i="100"/>
  <c r="AV35" i="100"/>
  <c r="AJ10" i="101"/>
  <c r="AG10" i="101"/>
  <c r="AC10" i="101"/>
  <c r="AK10" i="101"/>
  <c r="AV10" i="101"/>
  <c r="AG13" i="101"/>
  <c r="AJ13" i="101"/>
  <c r="AK13" i="101"/>
  <c r="AV13" i="101"/>
  <c r="AC13" i="101"/>
  <c r="AG22" i="101"/>
  <c r="AJ22" i="101"/>
  <c r="AK22" i="101"/>
  <c r="AV22" i="101"/>
  <c r="AC22" i="101"/>
  <c r="AJ11" i="101"/>
  <c r="AG11" i="101"/>
  <c r="AC11" i="101"/>
  <c r="AK11" i="101"/>
  <c r="AV11" i="101"/>
  <c r="AG12" i="101"/>
  <c r="AJ12" i="101"/>
  <c r="AK12" i="101"/>
  <c r="AV12" i="101"/>
  <c r="AC12" i="101"/>
  <c r="AJ21" i="101"/>
  <c r="AG21" i="101"/>
  <c r="AC21" i="101"/>
  <c r="AK21" i="101"/>
  <c r="AV21" i="101"/>
  <c r="AJ24" i="101"/>
  <c r="AG24" i="101"/>
  <c r="AC24" i="101"/>
  <c r="AK24" i="101"/>
  <c r="AV24" i="101"/>
  <c r="CF22" i="101"/>
  <c r="AJ33" i="101"/>
  <c r="AG33" i="101"/>
  <c r="AC33" i="101"/>
  <c r="AK33" i="101"/>
  <c r="AV33" i="101"/>
  <c r="AG34" i="101"/>
  <c r="AJ34" i="101"/>
  <c r="AK34" i="101"/>
  <c r="AV34" i="101"/>
  <c r="AC34" i="101"/>
  <c r="AJ23" i="101"/>
  <c r="AG23" i="101"/>
  <c r="AC23" i="101"/>
  <c r="AK23" i="101"/>
  <c r="AV23" i="101"/>
  <c r="AJ32" i="101"/>
  <c r="AG32" i="101"/>
  <c r="AC32" i="101"/>
  <c r="AK32" i="101"/>
  <c r="AV32" i="101"/>
  <c r="AK44" i="101"/>
  <c r="AV44" i="101"/>
  <c r="AJ35" i="101"/>
  <c r="AG35" i="101"/>
  <c r="AC35" i="101"/>
  <c r="AK35" i="101"/>
  <c r="AV35" i="101"/>
  <c r="AG11" i="89"/>
  <c r="AJ11" i="89"/>
  <c r="AK11" i="89"/>
  <c r="AV11" i="89"/>
  <c r="AC11" i="89"/>
  <c r="AJ12" i="89"/>
  <c r="AG12" i="89"/>
  <c r="AC12" i="89"/>
  <c r="AK12" i="89"/>
  <c r="AV12" i="89"/>
  <c r="AJ22" i="89"/>
  <c r="AG22" i="89"/>
  <c r="AC22" i="89"/>
  <c r="AK22" i="89"/>
  <c r="AV22" i="89"/>
  <c r="AG24" i="89"/>
  <c r="AJ24" i="89"/>
  <c r="AK24" i="89"/>
  <c r="AV24" i="89"/>
  <c r="AC24" i="89"/>
  <c r="AG33" i="89"/>
  <c r="AJ33" i="89"/>
  <c r="AK33" i="89"/>
  <c r="AV33" i="89"/>
  <c r="AC33" i="89"/>
  <c r="AJ34" i="89"/>
  <c r="AG34" i="89"/>
  <c r="AC34" i="89"/>
  <c r="AK34" i="89"/>
  <c r="AV34" i="89"/>
  <c r="AG43" i="89"/>
  <c r="AJ43" i="89"/>
  <c r="AK43" i="89"/>
  <c r="AV43" i="89"/>
  <c r="AC43" i="89"/>
  <c r="AK45" i="89"/>
  <c r="AV45" i="89"/>
  <c r="AJ10" i="90"/>
  <c r="AG10" i="90"/>
  <c r="AG10" i="89"/>
  <c r="AJ10" i="89"/>
  <c r="AK10" i="89"/>
  <c r="AV10" i="89"/>
  <c r="AC10" i="89"/>
  <c r="AJ13" i="89"/>
  <c r="AG13" i="89"/>
  <c r="AC13" i="89"/>
  <c r="AK13" i="89"/>
  <c r="AV13" i="89"/>
  <c r="AG21" i="89"/>
  <c r="AJ21" i="89"/>
  <c r="AK21" i="89"/>
  <c r="AV21" i="89"/>
  <c r="AC21" i="89"/>
  <c r="AG23" i="89"/>
  <c r="AJ23" i="89"/>
  <c r="AK23" i="89"/>
  <c r="AV23" i="89"/>
  <c r="AC23" i="89"/>
  <c r="AG32" i="89"/>
  <c r="AJ32" i="89"/>
  <c r="AK32" i="89"/>
  <c r="AV32" i="89"/>
  <c r="AC32" i="89"/>
  <c r="AG35" i="89"/>
  <c r="AJ35" i="89"/>
  <c r="AK35" i="89"/>
  <c r="AV35" i="89"/>
  <c r="AC35" i="89"/>
  <c r="AJ46" i="89"/>
  <c r="AG46" i="89"/>
  <c r="AC46" i="89"/>
  <c r="AK46" i="89"/>
  <c r="AV46" i="89"/>
  <c r="AC10" i="90"/>
  <c r="AK10" i="90"/>
  <c r="AV10" i="90"/>
  <c r="AG12" i="90"/>
  <c r="AJ12" i="90"/>
  <c r="AK12" i="90"/>
  <c r="AV12" i="90"/>
  <c r="AC12" i="90"/>
  <c r="AG22" i="90"/>
  <c r="AJ22" i="90"/>
  <c r="AK22" i="90"/>
  <c r="AV22" i="90"/>
  <c r="AC22" i="90"/>
  <c r="AJ24" i="90"/>
  <c r="AG24" i="90"/>
  <c r="AC24" i="90"/>
  <c r="AK24" i="90"/>
  <c r="AV24" i="90"/>
  <c r="AJ33" i="90"/>
  <c r="AG33" i="90"/>
  <c r="AC33" i="90"/>
  <c r="AK33" i="90"/>
  <c r="AV33" i="90"/>
  <c r="AG34" i="90"/>
  <c r="AJ34" i="90"/>
  <c r="AK34" i="90"/>
  <c r="AV34" i="90"/>
  <c r="AC34" i="90"/>
  <c r="AG10" i="91"/>
  <c r="AJ10" i="91"/>
  <c r="AK10" i="91"/>
  <c r="AV10" i="91"/>
  <c r="AC10" i="91"/>
  <c r="AJ13" i="91"/>
  <c r="AG13" i="91"/>
  <c r="AC13" i="91"/>
  <c r="AK13" i="91"/>
  <c r="AV13" i="91"/>
  <c r="AG21" i="91"/>
  <c r="AJ21" i="91"/>
  <c r="AK21" i="91"/>
  <c r="AV21" i="91"/>
  <c r="AC21" i="91"/>
  <c r="AG24" i="91"/>
  <c r="AJ24" i="91"/>
  <c r="AK24" i="91"/>
  <c r="AV24" i="91"/>
  <c r="AC24" i="91"/>
  <c r="AG32" i="91"/>
  <c r="AJ32" i="91"/>
  <c r="AK32" i="91"/>
  <c r="AV32" i="91"/>
  <c r="AC32" i="91"/>
  <c r="AJ34" i="91"/>
  <c r="AG34" i="91"/>
  <c r="AC34" i="91"/>
  <c r="AK34" i="91"/>
  <c r="AV34" i="91"/>
  <c r="AK46" i="91"/>
  <c r="AV46" i="91"/>
  <c r="AJ11" i="92"/>
  <c r="AG11" i="92"/>
  <c r="AC11" i="92"/>
  <c r="AK11" i="92"/>
  <c r="AV11" i="92"/>
  <c r="AG12" i="92"/>
  <c r="AJ12" i="92"/>
  <c r="AK12" i="92"/>
  <c r="AV12" i="92"/>
  <c r="AC12" i="92"/>
  <c r="AG22" i="92"/>
  <c r="AJ22" i="92"/>
  <c r="AK22" i="92"/>
  <c r="AV22" i="92"/>
  <c r="AC22" i="92"/>
  <c r="AJ24" i="92"/>
  <c r="AG24" i="92"/>
  <c r="AC24" i="92"/>
  <c r="AK24" i="92"/>
  <c r="AV24" i="92"/>
  <c r="AJ11" i="90"/>
  <c r="AG11" i="90"/>
  <c r="AC11" i="90"/>
  <c r="AK11" i="90"/>
  <c r="AV11" i="90"/>
  <c r="AG13" i="90"/>
  <c r="AJ13" i="90"/>
  <c r="AK13" i="90"/>
  <c r="AV13" i="90"/>
  <c r="AC13" i="90"/>
  <c r="AJ21" i="90"/>
  <c r="AG21" i="90"/>
  <c r="AC21" i="90"/>
  <c r="AK21" i="90"/>
  <c r="AV21" i="90"/>
  <c r="AJ23" i="90"/>
  <c r="AG23" i="90"/>
  <c r="AC23" i="90"/>
  <c r="AK23" i="90"/>
  <c r="AV23" i="90"/>
  <c r="AJ32" i="90"/>
  <c r="AG32" i="90"/>
  <c r="AC32" i="90"/>
  <c r="AK32" i="90"/>
  <c r="AV32" i="90"/>
  <c r="AJ35" i="90"/>
  <c r="AG35" i="90"/>
  <c r="AC35" i="90"/>
  <c r="AK35" i="90"/>
  <c r="AV35" i="90"/>
  <c r="AG11" i="91"/>
  <c r="AJ11" i="91"/>
  <c r="AK11" i="91"/>
  <c r="AV11" i="91"/>
  <c r="AC11" i="91"/>
  <c r="AJ12" i="91"/>
  <c r="AG12" i="91"/>
  <c r="AC12" i="91"/>
  <c r="AK12" i="91"/>
  <c r="AV12" i="91"/>
  <c r="AJ22" i="91"/>
  <c r="AG22" i="91"/>
  <c r="AC22" i="91"/>
  <c r="AK22" i="91"/>
  <c r="AV22" i="91"/>
  <c r="AG23" i="91"/>
  <c r="AJ23" i="91"/>
  <c r="AK23" i="91"/>
  <c r="AV23" i="91"/>
  <c r="AC23" i="91"/>
  <c r="AG33" i="91"/>
  <c r="AJ33" i="91"/>
  <c r="AK33" i="91"/>
  <c r="AV33" i="91"/>
  <c r="AC33" i="91"/>
  <c r="AG35" i="91"/>
  <c r="AJ35" i="91"/>
  <c r="AK35" i="91"/>
  <c r="AV35" i="91"/>
  <c r="AC35" i="91"/>
  <c r="AJ10" i="92"/>
  <c r="AG10" i="92"/>
  <c r="AC10" i="92"/>
  <c r="AK10" i="92"/>
  <c r="AV10" i="92"/>
  <c r="AG13" i="92"/>
  <c r="AJ13" i="92"/>
  <c r="AK13" i="92"/>
  <c r="AV13" i="92"/>
  <c r="AC13" i="92"/>
  <c r="AJ21" i="92"/>
  <c r="AG21" i="92"/>
  <c r="AC21" i="92"/>
  <c r="AK21" i="92"/>
  <c r="AV21" i="92"/>
  <c r="AJ23" i="92"/>
  <c r="AG23" i="92"/>
  <c r="AC23" i="92"/>
  <c r="AK23" i="92"/>
  <c r="AV23" i="92"/>
  <c r="AJ32" i="92"/>
  <c r="AG32" i="92"/>
  <c r="AC32" i="92"/>
  <c r="AK32" i="92"/>
  <c r="AV32" i="92"/>
  <c r="AG34" i="92"/>
  <c r="AJ34" i="92"/>
  <c r="AK34" i="92"/>
  <c r="AV34" i="92"/>
  <c r="AC34" i="92"/>
  <c r="AG10" i="93"/>
  <c r="AJ10" i="93"/>
  <c r="AK10" i="93"/>
  <c r="AV10" i="93"/>
  <c r="AC10" i="93"/>
  <c r="AJ13" i="93"/>
  <c r="AG13" i="93"/>
  <c r="AC13" i="93"/>
  <c r="AK13" i="93"/>
  <c r="AV13" i="93"/>
  <c r="AG21" i="93"/>
  <c r="AJ21" i="93"/>
  <c r="AK21" i="93"/>
  <c r="AV21" i="93"/>
  <c r="AC21" i="93"/>
  <c r="AG23" i="93"/>
  <c r="AJ23" i="93"/>
  <c r="AK23" i="93"/>
  <c r="AV23" i="93"/>
  <c r="AC23" i="93"/>
  <c r="AG32" i="93"/>
  <c r="AJ32" i="93"/>
  <c r="AK32" i="93"/>
  <c r="AV32" i="93"/>
  <c r="AC32" i="93"/>
  <c r="AG35" i="93"/>
  <c r="AJ35" i="93"/>
  <c r="AK35" i="93"/>
  <c r="AV35" i="93"/>
  <c r="AC35" i="93"/>
  <c r="AJ33" i="92"/>
  <c r="AG33" i="92"/>
  <c r="AC33" i="92"/>
  <c r="AK33" i="92"/>
  <c r="AV33" i="92"/>
  <c r="AJ35" i="92"/>
  <c r="AG35" i="92"/>
  <c r="AC35" i="92"/>
  <c r="AK35" i="92"/>
  <c r="AV35" i="92"/>
  <c r="AG11" i="93"/>
  <c r="AJ11" i="93"/>
  <c r="AK11" i="93"/>
  <c r="AV11" i="93"/>
  <c r="AC11" i="93"/>
  <c r="AJ12" i="93"/>
  <c r="AG12" i="93"/>
  <c r="AC12" i="93"/>
  <c r="AK12" i="93"/>
  <c r="AV12" i="93"/>
  <c r="AJ22" i="93"/>
  <c r="AG22" i="93"/>
  <c r="AC22" i="93"/>
  <c r="AK22" i="93"/>
  <c r="AV22" i="93"/>
  <c r="AG24" i="93"/>
  <c r="AJ24" i="93"/>
  <c r="AK24" i="93"/>
  <c r="AV24" i="93"/>
  <c r="AC24" i="93"/>
  <c r="AG33" i="93"/>
  <c r="AJ33" i="93"/>
  <c r="AK33" i="93"/>
  <c r="AV33" i="93"/>
  <c r="AC33" i="93"/>
  <c r="AJ34" i="93"/>
  <c r="AG34" i="93"/>
  <c r="AC34" i="93"/>
  <c r="AK34" i="93"/>
  <c r="AV34" i="93"/>
  <c r="AJ11" i="94"/>
  <c r="AG11" i="94"/>
  <c r="AC11" i="94"/>
  <c r="AK11" i="94"/>
  <c r="AV11" i="94"/>
  <c r="AG12" i="94"/>
  <c r="AJ12" i="94"/>
  <c r="AK12" i="94"/>
  <c r="AV12" i="94"/>
  <c r="AC12" i="94"/>
  <c r="AG22" i="94"/>
  <c r="AJ22" i="94"/>
  <c r="AK22" i="94"/>
  <c r="AV22" i="94"/>
  <c r="AC22" i="94"/>
  <c r="AJ24" i="94"/>
  <c r="AG24" i="94"/>
  <c r="AC24" i="94"/>
  <c r="AK24" i="94"/>
  <c r="AV24" i="94"/>
  <c r="AJ33" i="94"/>
  <c r="AG33" i="94"/>
  <c r="AC33" i="94"/>
  <c r="AK33" i="94"/>
  <c r="AV33" i="94"/>
  <c r="AG34" i="94"/>
  <c r="AJ34" i="94"/>
  <c r="AK34" i="94"/>
  <c r="AV34" i="94"/>
  <c r="AC34" i="94"/>
  <c r="AK43" i="94"/>
  <c r="AV43" i="94"/>
  <c r="AG11" i="95"/>
  <c r="AJ11" i="95"/>
  <c r="AK11" i="95"/>
  <c r="AV11" i="95"/>
  <c r="AC11" i="95"/>
  <c r="AJ10" i="94"/>
  <c r="AG10" i="94"/>
  <c r="AC10" i="94"/>
  <c r="AK10" i="94"/>
  <c r="AV10" i="94"/>
  <c r="AG13" i="94"/>
  <c r="AJ13" i="94"/>
  <c r="AK13" i="94"/>
  <c r="AV13" i="94"/>
  <c r="AC13" i="94"/>
  <c r="AJ21" i="94"/>
  <c r="AG21" i="94"/>
  <c r="AC21" i="94"/>
  <c r="AK21" i="94"/>
  <c r="AV21" i="94"/>
  <c r="AJ23" i="94"/>
  <c r="AG23" i="94"/>
  <c r="AC23" i="94"/>
  <c r="AK23" i="94"/>
  <c r="AV23" i="94"/>
  <c r="AJ32" i="94"/>
  <c r="AG32" i="94"/>
  <c r="AC32" i="94"/>
  <c r="AK32" i="94"/>
  <c r="AV32" i="94"/>
  <c r="AJ35" i="94"/>
  <c r="AG35" i="94"/>
  <c r="AC35" i="94"/>
  <c r="AK35" i="94"/>
  <c r="AV35" i="94"/>
  <c r="AG10" i="95"/>
  <c r="AJ10" i="95"/>
  <c r="AK10" i="95"/>
  <c r="AV10" i="95"/>
  <c r="AC10" i="95"/>
  <c r="AN9" i="95"/>
  <c r="AJ13" i="95"/>
  <c r="AG13" i="95"/>
  <c r="AC13" i="95"/>
  <c r="AK13" i="95"/>
  <c r="AV13" i="95"/>
  <c r="AJ22" i="95"/>
  <c r="AG22" i="95"/>
  <c r="AC22" i="95"/>
  <c r="AK22" i="95"/>
  <c r="AV22" i="95"/>
  <c r="AG24" i="95"/>
  <c r="AJ24" i="95"/>
  <c r="AK24" i="95"/>
  <c r="AV24" i="95"/>
  <c r="AC24" i="95"/>
  <c r="AG33" i="95"/>
  <c r="AJ33" i="95"/>
  <c r="AK33" i="95"/>
  <c r="AV33" i="95"/>
  <c r="AC33" i="95"/>
  <c r="AJ34" i="95"/>
  <c r="AG34" i="95"/>
  <c r="AC34" i="95"/>
  <c r="AK34" i="95"/>
  <c r="AV34" i="95"/>
  <c r="AJ12" i="95"/>
  <c r="AG12" i="95"/>
  <c r="AC12" i="95"/>
  <c r="AK12" i="95"/>
  <c r="AV12" i="95"/>
  <c r="AG21" i="95"/>
  <c r="AJ21" i="95"/>
  <c r="AK21" i="95"/>
  <c r="AV21" i="95"/>
  <c r="AC21" i="95"/>
  <c r="AG23" i="95"/>
  <c r="AJ23" i="95"/>
  <c r="AK23" i="95"/>
  <c r="AV23" i="95"/>
  <c r="AC23" i="95"/>
  <c r="AG32" i="95"/>
  <c r="AJ32" i="95"/>
  <c r="AK32" i="95"/>
  <c r="AV32" i="95"/>
  <c r="AC32" i="95"/>
  <c r="AG35" i="95"/>
  <c r="AJ35" i="95"/>
  <c r="AK35" i="95"/>
  <c r="AV35" i="95"/>
  <c r="AC35" i="95"/>
  <c r="AK46" i="95"/>
  <c r="AV46" i="95"/>
  <c r="AG11" i="96"/>
  <c r="AJ11" i="96"/>
  <c r="AK11" i="96"/>
  <c r="AV11" i="96"/>
  <c r="AC11" i="96"/>
  <c r="AJ13" i="96"/>
  <c r="AG13" i="96"/>
  <c r="AC13" i="96"/>
  <c r="AK13" i="96"/>
  <c r="AV13" i="96"/>
  <c r="AG21" i="96"/>
  <c r="AJ21" i="96"/>
  <c r="AG10" i="96"/>
  <c r="AJ10" i="96"/>
  <c r="AK10" i="96"/>
  <c r="AV10" i="96"/>
  <c r="AC10" i="96"/>
  <c r="AJ12" i="96"/>
  <c r="AG12" i="96"/>
  <c r="AC12" i="96"/>
  <c r="AK12" i="96"/>
  <c r="AV12" i="96"/>
  <c r="AJ22" i="96"/>
  <c r="AG22" i="96"/>
  <c r="AC22" i="96"/>
  <c r="AK22" i="96"/>
  <c r="AV22" i="96"/>
  <c r="AC21" i="96"/>
  <c r="AG23" i="96"/>
  <c r="AJ23" i="96"/>
  <c r="AK23" i="96"/>
  <c r="AV23" i="96"/>
  <c r="AC23" i="96"/>
  <c r="AG32" i="96"/>
  <c r="AJ32" i="96"/>
  <c r="AG24" i="96"/>
  <c r="AJ24" i="96"/>
  <c r="AK24" i="96"/>
  <c r="AV24" i="96"/>
  <c r="AC24" i="96"/>
  <c r="AG33" i="96"/>
  <c r="AJ33" i="96"/>
  <c r="AK33" i="96"/>
  <c r="AV33" i="96"/>
  <c r="AC33" i="96"/>
  <c r="CF38" i="96"/>
  <c r="AJ34" i="96"/>
  <c r="AG34" i="96"/>
  <c r="AC34" i="96"/>
  <c r="AK34" i="96"/>
  <c r="AV34" i="96"/>
  <c r="AC32" i="96"/>
  <c r="AJ35" i="96"/>
  <c r="AG35" i="96"/>
  <c r="AC35" i="96"/>
  <c r="AK35" i="96"/>
  <c r="AV35" i="96"/>
  <c r="AK46" i="96"/>
  <c r="AV46" i="96"/>
  <c r="AG11" i="85"/>
  <c r="AJ11" i="85"/>
  <c r="AK11" i="85"/>
  <c r="AV11" i="85"/>
  <c r="AC11" i="85"/>
  <c r="AJ12" i="85"/>
  <c r="AG12" i="85"/>
  <c r="AC12" i="85"/>
  <c r="AK12" i="85"/>
  <c r="AV12" i="85"/>
  <c r="AJ22" i="85"/>
  <c r="AG22" i="85"/>
  <c r="AC22" i="85"/>
  <c r="AK22" i="85"/>
  <c r="AV22" i="85"/>
  <c r="AG24" i="85"/>
  <c r="AJ24" i="85"/>
  <c r="AK24" i="85"/>
  <c r="AV24" i="85"/>
  <c r="AC24" i="85"/>
  <c r="AG33" i="85"/>
  <c r="AJ33" i="85"/>
  <c r="AK33" i="85"/>
  <c r="AV33" i="85"/>
  <c r="AC33" i="85"/>
  <c r="AG35" i="85"/>
  <c r="AJ35" i="85"/>
  <c r="AK35" i="85"/>
  <c r="AV35" i="85"/>
  <c r="AC35" i="85"/>
  <c r="AG10" i="85"/>
  <c r="AJ10" i="85"/>
  <c r="AK10" i="85"/>
  <c r="AV10" i="85"/>
  <c r="AC10" i="85"/>
  <c r="AJ13" i="85"/>
  <c r="AG13" i="85"/>
  <c r="AC13" i="85"/>
  <c r="AK13" i="85"/>
  <c r="AV13" i="85"/>
  <c r="AG21" i="85"/>
  <c r="AJ21" i="85"/>
  <c r="AK21" i="85"/>
  <c r="AV21" i="85"/>
  <c r="AC21" i="85"/>
  <c r="AG23" i="85"/>
  <c r="AJ23" i="85"/>
  <c r="AK23" i="85"/>
  <c r="AV23" i="85"/>
  <c r="AC23" i="85"/>
  <c r="AG32" i="85"/>
  <c r="AJ32" i="85"/>
  <c r="AK32" i="85"/>
  <c r="AV32" i="85"/>
  <c r="AC32" i="85"/>
  <c r="AJ34" i="85"/>
  <c r="AG34" i="85"/>
  <c r="AC34" i="85"/>
  <c r="AK34" i="85"/>
  <c r="AV34" i="85"/>
  <c r="AN42" i="85"/>
  <c r="AK44" i="85"/>
  <c r="AV44" i="85"/>
  <c r="AG11" i="86"/>
  <c r="AJ11" i="86"/>
  <c r="AK11" i="86"/>
  <c r="AV11" i="86"/>
  <c r="AC11" i="86"/>
  <c r="AJ12" i="86"/>
  <c r="AG12" i="86"/>
  <c r="AC12" i="86"/>
  <c r="AK12" i="86"/>
  <c r="AV12" i="86"/>
  <c r="AJ22" i="86"/>
  <c r="AG22" i="86"/>
  <c r="AC22" i="86"/>
  <c r="AK22" i="86"/>
  <c r="AV22" i="86"/>
  <c r="AG24" i="86"/>
  <c r="AJ24" i="86"/>
  <c r="AK24" i="86"/>
  <c r="AV24" i="86"/>
  <c r="AC24" i="86"/>
  <c r="AG33" i="86"/>
  <c r="AJ33" i="86"/>
  <c r="AK33" i="86"/>
  <c r="AV33" i="86"/>
  <c r="AC33" i="86"/>
  <c r="AJ34" i="86"/>
  <c r="AG34" i="86"/>
  <c r="AC34" i="86"/>
  <c r="AK34" i="86"/>
  <c r="AV34" i="86"/>
  <c r="AJ10" i="87"/>
  <c r="AG10" i="87"/>
  <c r="AC10" i="87"/>
  <c r="AK10" i="87"/>
  <c r="AV10" i="87"/>
  <c r="AG10" i="86"/>
  <c r="AJ10" i="86"/>
  <c r="AK10" i="86"/>
  <c r="AV10" i="86"/>
  <c r="AC10" i="86"/>
  <c r="AJ13" i="86"/>
  <c r="AG13" i="86"/>
  <c r="AC13" i="86"/>
  <c r="AK13" i="86"/>
  <c r="AV13" i="86"/>
  <c r="AG21" i="86"/>
  <c r="AJ21" i="86"/>
  <c r="AK21" i="86"/>
  <c r="AV21" i="86"/>
  <c r="AC21" i="86"/>
  <c r="AG23" i="86"/>
  <c r="AJ23" i="86"/>
  <c r="AK23" i="86"/>
  <c r="AV23" i="86"/>
  <c r="AC23" i="86"/>
  <c r="AG32" i="86"/>
  <c r="AJ32" i="86"/>
  <c r="AK32" i="86"/>
  <c r="AV32" i="86"/>
  <c r="AC32" i="86"/>
  <c r="AG35" i="86"/>
  <c r="AJ35" i="86"/>
  <c r="AK35" i="86"/>
  <c r="AV35" i="86"/>
  <c r="AC35" i="86"/>
  <c r="AJ11" i="87"/>
  <c r="AG11" i="87"/>
  <c r="AC11" i="87"/>
  <c r="AK11" i="87"/>
  <c r="AV11" i="87"/>
  <c r="AJ12" i="87"/>
  <c r="AG12" i="87"/>
  <c r="AC12" i="87"/>
  <c r="AK12" i="87"/>
  <c r="AV12" i="87"/>
  <c r="AG21" i="87"/>
  <c r="AJ21" i="87"/>
  <c r="AK21" i="87"/>
  <c r="AV21" i="87"/>
  <c r="AC21" i="87"/>
  <c r="AG23" i="87"/>
  <c r="AJ23" i="87"/>
  <c r="AK23" i="87"/>
  <c r="AV23" i="87"/>
  <c r="AC23" i="87"/>
  <c r="AG32" i="87"/>
  <c r="AJ32" i="87"/>
  <c r="AK32" i="87"/>
  <c r="AV32" i="87"/>
  <c r="AC32" i="87"/>
  <c r="AG35" i="87"/>
  <c r="AJ35" i="87"/>
  <c r="AK35" i="87"/>
  <c r="AV35" i="87"/>
  <c r="AC35" i="87"/>
  <c r="AJ13" i="87"/>
  <c r="AG13" i="87"/>
  <c r="AC13" i="87"/>
  <c r="AK13" i="87"/>
  <c r="AV13" i="87"/>
  <c r="AJ22" i="87"/>
  <c r="AG22" i="87"/>
  <c r="AC22" i="87"/>
  <c r="AK22" i="87"/>
  <c r="AV22" i="87"/>
  <c r="AG24" i="87"/>
  <c r="AJ24" i="87"/>
  <c r="AK24" i="87"/>
  <c r="AV24" i="87"/>
  <c r="AC24" i="87"/>
  <c r="AG33" i="87"/>
  <c r="AJ33" i="87"/>
  <c r="AK33" i="87"/>
  <c r="AV33" i="87"/>
  <c r="AC33" i="87"/>
  <c r="AJ34" i="87"/>
  <c r="AG34" i="87"/>
  <c r="AC34" i="87"/>
  <c r="AK34" i="87"/>
  <c r="AV34" i="87"/>
  <c r="AG11" i="88"/>
  <c r="AJ11" i="88"/>
  <c r="AK11" i="88"/>
  <c r="AV11" i="88"/>
  <c r="AC11" i="88"/>
  <c r="AJ12" i="88"/>
  <c r="AG12" i="88"/>
  <c r="AC12" i="88"/>
  <c r="AK12" i="88"/>
  <c r="AV12" i="88"/>
  <c r="AJ22" i="88"/>
  <c r="AG22" i="88"/>
  <c r="AK22" i="88"/>
  <c r="AV22" i="88"/>
  <c r="AC22" i="88"/>
  <c r="AG10" i="88"/>
  <c r="AJ10" i="88"/>
  <c r="AK10" i="88"/>
  <c r="AV10" i="88"/>
  <c r="AC10" i="88"/>
  <c r="AJ13" i="88"/>
  <c r="AG13" i="88"/>
  <c r="AC13" i="88"/>
  <c r="AK13" i="88"/>
  <c r="AV13" i="88"/>
  <c r="AG21" i="88"/>
  <c r="AJ21" i="88"/>
  <c r="AK21" i="88"/>
  <c r="AV21" i="88"/>
  <c r="AC21" i="88"/>
  <c r="AJ23" i="88"/>
  <c r="AG23" i="88"/>
  <c r="AC23" i="88"/>
  <c r="AK23" i="88"/>
  <c r="AV23" i="88"/>
  <c r="AJ33" i="88"/>
  <c r="AG33" i="88"/>
  <c r="AC33" i="88"/>
  <c r="AK33" i="88"/>
  <c r="AV33" i="88"/>
  <c r="AG34" i="88"/>
  <c r="AJ34" i="88"/>
  <c r="AK34" i="88"/>
  <c r="AV34" i="88"/>
  <c r="AC34" i="88"/>
  <c r="AJ24" i="88"/>
  <c r="AG24" i="88"/>
  <c r="AC24" i="88"/>
  <c r="AK24" i="88"/>
  <c r="AV24" i="88"/>
  <c r="AJ32" i="88"/>
  <c r="AG32" i="88"/>
  <c r="AC32" i="88"/>
  <c r="AK32" i="88"/>
  <c r="AV32" i="88"/>
  <c r="AJ35" i="88"/>
  <c r="AG35" i="88"/>
  <c r="AC35" i="88"/>
  <c r="AK35" i="88"/>
  <c r="AV35" i="88"/>
  <c r="AJ10" i="83"/>
  <c r="AG10" i="83"/>
  <c r="AC10" i="83"/>
  <c r="AK10" i="83"/>
  <c r="AV10" i="83"/>
  <c r="AJ11" i="83"/>
  <c r="AG11" i="83"/>
  <c r="AC11" i="83"/>
  <c r="AK11" i="83"/>
  <c r="AV11" i="83"/>
  <c r="AG12" i="83"/>
  <c r="AJ12" i="83"/>
  <c r="AK12" i="83"/>
  <c r="AV12" i="83"/>
  <c r="AC12" i="83"/>
  <c r="AJ21" i="83"/>
  <c r="AG21" i="83"/>
  <c r="AC21" i="83"/>
  <c r="AK21" i="83"/>
  <c r="AV21" i="83"/>
  <c r="AJ23" i="83"/>
  <c r="AG23" i="83"/>
  <c r="AC23" i="83"/>
  <c r="AK23" i="83"/>
  <c r="AV23" i="83"/>
  <c r="AJ32" i="83"/>
  <c r="AG32" i="83"/>
  <c r="AC32" i="83"/>
  <c r="AK32" i="83"/>
  <c r="AV32" i="83"/>
  <c r="AJ35" i="83"/>
  <c r="AG35" i="83"/>
  <c r="AC35" i="83"/>
  <c r="AK35" i="83"/>
  <c r="AV35" i="83"/>
  <c r="AN9" i="83"/>
  <c r="AG13" i="83"/>
  <c r="AJ13" i="83"/>
  <c r="AK13" i="83"/>
  <c r="AV13" i="83"/>
  <c r="AC13" i="83"/>
  <c r="AG22" i="83"/>
  <c r="AJ22" i="83"/>
  <c r="AK22" i="83"/>
  <c r="AV22" i="83"/>
  <c r="AC22" i="83"/>
  <c r="AJ24" i="83"/>
  <c r="AG24" i="83"/>
  <c r="AC24" i="83"/>
  <c r="AK24" i="83"/>
  <c r="AV24" i="83"/>
  <c r="AJ33" i="83"/>
  <c r="AG33" i="83"/>
  <c r="AC33" i="83"/>
  <c r="AK33" i="83"/>
  <c r="AV33" i="83"/>
  <c r="AG34" i="83"/>
  <c r="AJ34" i="83"/>
  <c r="AK34" i="83"/>
  <c r="AV34" i="83"/>
  <c r="AC34" i="83"/>
  <c r="AK43" i="83"/>
  <c r="AV43" i="83"/>
  <c r="AG10" i="84"/>
  <c r="AJ10" i="84"/>
  <c r="AK10" i="84"/>
  <c r="AV10" i="84"/>
  <c r="AC10" i="84"/>
  <c r="AJ12" i="84"/>
  <c r="AG12" i="84"/>
  <c r="AC12" i="84"/>
  <c r="AK12" i="84"/>
  <c r="AV12" i="84"/>
  <c r="AJ22" i="84"/>
  <c r="AG22" i="84"/>
  <c r="AK22" i="84"/>
  <c r="AV22" i="84"/>
  <c r="AC22" i="84"/>
  <c r="AK46" i="83"/>
  <c r="AV46" i="83"/>
  <c r="AG11" i="84"/>
  <c r="AJ11" i="84"/>
  <c r="AK11" i="84"/>
  <c r="AV11" i="84"/>
  <c r="AC11" i="84"/>
  <c r="AJ13" i="84"/>
  <c r="AG13" i="84"/>
  <c r="AC13" i="84"/>
  <c r="AK13" i="84"/>
  <c r="AV13" i="84"/>
  <c r="AG21" i="84"/>
  <c r="AJ21" i="84"/>
  <c r="AC21" i="84"/>
  <c r="AG23" i="84"/>
  <c r="AJ23" i="84"/>
  <c r="AK23" i="84"/>
  <c r="AV23" i="84"/>
  <c r="AC23" i="84"/>
  <c r="AG33" i="84"/>
  <c r="AJ33" i="84"/>
  <c r="AK33" i="84"/>
  <c r="AV33" i="84"/>
  <c r="AC33" i="84"/>
  <c r="AJ34" i="84"/>
  <c r="AG34" i="84"/>
  <c r="AC34" i="84"/>
  <c r="AK34" i="84"/>
  <c r="AV34" i="84"/>
  <c r="AG24" i="84"/>
  <c r="AJ24" i="84"/>
  <c r="AK24" i="84"/>
  <c r="AV24" i="84"/>
  <c r="AC24" i="84"/>
  <c r="AG32" i="84"/>
  <c r="AJ32" i="84"/>
  <c r="AC32" i="84"/>
  <c r="AJ35" i="84"/>
  <c r="AG35" i="84"/>
  <c r="AC35" i="84"/>
  <c r="AK35" i="84"/>
  <c r="AV35" i="84"/>
  <c r="AC11" i="82"/>
  <c r="AK11" i="82"/>
  <c r="AV11" i="82"/>
  <c r="AJ10" i="82"/>
  <c r="AG10" i="82"/>
  <c r="AC10" i="82"/>
  <c r="AK10" i="82"/>
  <c r="AV10" i="82"/>
  <c r="AG13" i="82"/>
  <c r="AJ13" i="82"/>
  <c r="AK13" i="82"/>
  <c r="AV13" i="82"/>
  <c r="AC13" i="82"/>
  <c r="AG22" i="82"/>
  <c r="AJ22" i="82"/>
  <c r="AK22" i="82"/>
  <c r="AV22" i="82"/>
  <c r="AC22" i="82"/>
  <c r="AJ11" i="82"/>
  <c r="AG11" i="82"/>
  <c r="AG12" i="82"/>
  <c r="AJ12" i="82"/>
  <c r="AK12" i="82"/>
  <c r="AV12" i="82"/>
  <c r="AC12" i="82"/>
  <c r="AJ21" i="82"/>
  <c r="AG21" i="82"/>
  <c r="AC21" i="82"/>
  <c r="AK21" i="82"/>
  <c r="AV21" i="82"/>
  <c r="AJ24" i="82"/>
  <c r="AG24" i="82"/>
  <c r="AC24" i="82"/>
  <c r="AK24" i="82"/>
  <c r="AV24" i="82"/>
  <c r="AJ33" i="82"/>
  <c r="AG33" i="82"/>
  <c r="AC33" i="82"/>
  <c r="AK33" i="82"/>
  <c r="AV33" i="82"/>
  <c r="AG34" i="82"/>
  <c r="AJ34" i="82"/>
  <c r="AK34" i="82"/>
  <c r="AV34" i="82"/>
  <c r="AC34" i="82"/>
  <c r="AJ23" i="82"/>
  <c r="AG23" i="82"/>
  <c r="AC23" i="82"/>
  <c r="AK23" i="82"/>
  <c r="AV23" i="82"/>
  <c r="AJ32" i="82"/>
  <c r="AG32" i="82"/>
  <c r="AC32" i="82"/>
  <c r="AK32" i="82"/>
  <c r="AV32" i="82"/>
  <c r="AJ35" i="82"/>
  <c r="AG35" i="82"/>
  <c r="AC35" i="82"/>
  <c r="AK35" i="82"/>
  <c r="AV35" i="82"/>
  <c r="I5" i="4"/>
  <c r="AL46" i="105"/>
  <c r="AW46" i="105"/>
  <c r="AC46" i="105"/>
  <c r="AC45" i="105"/>
  <c r="AK45" i="105"/>
  <c r="AV45" i="105"/>
  <c r="AJ46" i="105"/>
  <c r="AG46" i="105"/>
  <c r="AJ45" i="105"/>
  <c r="AG45" i="105"/>
  <c r="AL44" i="103"/>
  <c r="AW44" i="103"/>
  <c r="AC44" i="103"/>
  <c r="AJ44" i="103"/>
  <c r="AG44" i="103"/>
  <c r="AK43" i="103"/>
  <c r="AV43" i="103"/>
  <c r="AC43" i="103"/>
  <c r="AG43" i="103"/>
  <c r="AJ43" i="103"/>
  <c r="AK43" i="99"/>
  <c r="AV43" i="99"/>
  <c r="AC43" i="99"/>
  <c r="AG43" i="99"/>
  <c r="AJ43" i="99"/>
  <c r="AL46" i="102"/>
  <c r="AW46" i="102"/>
  <c r="AC46" i="102"/>
  <c r="AK45" i="102"/>
  <c r="AV45" i="102"/>
  <c r="AC45" i="102"/>
  <c r="AG46" i="102"/>
  <c r="AJ46" i="102"/>
  <c r="AG45" i="102"/>
  <c r="AJ45" i="102"/>
  <c r="AL46" i="101"/>
  <c r="AW46" i="101"/>
  <c r="AC46" i="101"/>
  <c r="AK45" i="101"/>
  <c r="AV45" i="101"/>
  <c r="AC45" i="101"/>
  <c r="AG46" i="101"/>
  <c r="AJ46" i="101"/>
  <c r="AG45" i="101"/>
  <c r="AJ45" i="101"/>
  <c r="AC44" i="99"/>
  <c r="AK44" i="99"/>
  <c r="AV44" i="99"/>
  <c r="AJ44" i="99"/>
  <c r="AG44" i="99"/>
  <c r="AJ45" i="99"/>
  <c r="AG45" i="99"/>
  <c r="AL46" i="99"/>
  <c r="AW46" i="99"/>
  <c r="AC46" i="99"/>
  <c r="AC45" i="99"/>
  <c r="AK45" i="99"/>
  <c r="AV45" i="99"/>
  <c r="AJ46" i="99"/>
  <c r="AG46" i="99"/>
  <c r="AJ46" i="100"/>
  <c r="AG46" i="100"/>
  <c r="AL46" i="100"/>
  <c r="AW46" i="100"/>
  <c r="AC46" i="100"/>
  <c r="AC45" i="100"/>
  <c r="AK45" i="100"/>
  <c r="AV45" i="100"/>
  <c r="AJ45" i="100"/>
  <c r="AG45" i="100"/>
  <c r="AL46" i="98"/>
  <c r="AW46" i="98"/>
  <c r="AC46" i="98"/>
  <c r="AK45" i="98"/>
  <c r="AV45" i="98"/>
  <c r="AC45" i="98"/>
  <c r="AG46" i="98"/>
  <c r="AJ46" i="98"/>
  <c r="AG45" i="98"/>
  <c r="AJ45" i="98"/>
  <c r="AL44" i="98"/>
  <c r="AW44" i="98"/>
  <c r="AC44" i="98"/>
  <c r="AC43" i="98"/>
  <c r="AK43" i="98"/>
  <c r="AV43" i="98"/>
  <c r="AG44" i="98"/>
  <c r="AJ44" i="98"/>
  <c r="AJ43" i="98"/>
  <c r="AG43" i="98"/>
  <c r="AG45" i="96"/>
  <c r="AJ45" i="96"/>
  <c r="AL46" i="96"/>
  <c r="AW46" i="96"/>
  <c r="AC46" i="96"/>
  <c r="AK45" i="96"/>
  <c r="AV45" i="96"/>
  <c r="AC45" i="96"/>
  <c r="AG46" i="96"/>
  <c r="AJ46" i="96"/>
  <c r="AC43" i="96"/>
  <c r="AK43" i="96"/>
  <c r="AV43" i="96"/>
  <c r="AJ43" i="96"/>
  <c r="AG43" i="96"/>
  <c r="AL44" i="96"/>
  <c r="AW44" i="96"/>
  <c r="AC44" i="96"/>
  <c r="AG44" i="96"/>
  <c r="AJ44" i="96"/>
  <c r="AK44" i="95"/>
  <c r="AV44" i="95"/>
  <c r="AC44" i="95"/>
  <c r="AG44" i="95"/>
  <c r="AJ44" i="95"/>
  <c r="AL43" i="95"/>
  <c r="AW43" i="95"/>
  <c r="AC43" i="95"/>
  <c r="AJ43" i="95"/>
  <c r="AG43" i="95"/>
  <c r="AG46" i="92"/>
  <c r="AJ46" i="92"/>
  <c r="AL46" i="92"/>
  <c r="AW46" i="92"/>
  <c r="AC46" i="92"/>
  <c r="AK45" i="92"/>
  <c r="AV45" i="92"/>
  <c r="AC45" i="92"/>
  <c r="AG45" i="92"/>
  <c r="AJ45" i="92"/>
  <c r="AL46" i="94"/>
  <c r="AW46" i="94"/>
  <c r="AC46" i="94"/>
  <c r="AK45" i="94"/>
  <c r="AV45" i="94"/>
  <c r="AC45" i="94"/>
  <c r="AG46" i="94"/>
  <c r="AJ46" i="94"/>
  <c r="AG45" i="94"/>
  <c r="AJ45" i="94"/>
  <c r="AL43" i="94"/>
  <c r="AW43" i="94"/>
  <c r="AC43" i="94"/>
  <c r="AK44" i="94"/>
  <c r="AV44" i="94"/>
  <c r="AC44" i="94"/>
  <c r="AG44" i="94"/>
  <c r="AJ44" i="94"/>
  <c r="AJ43" i="94"/>
  <c r="AG43" i="94"/>
  <c r="AG45" i="90"/>
  <c r="AJ45" i="90"/>
  <c r="AL46" i="90"/>
  <c r="AW46" i="90"/>
  <c r="AC46" i="90"/>
  <c r="AK45" i="90"/>
  <c r="AV45" i="90"/>
  <c r="AC45" i="90"/>
  <c r="AG46" i="90"/>
  <c r="AJ46" i="90"/>
  <c r="AC43" i="90"/>
  <c r="AK43" i="90"/>
  <c r="AV43" i="90"/>
  <c r="AJ43" i="90"/>
  <c r="AG43" i="90"/>
  <c r="AL44" i="90"/>
  <c r="AW44" i="90"/>
  <c r="AC44" i="90"/>
  <c r="AG44" i="90"/>
  <c r="AJ44" i="90"/>
  <c r="AL46" i="91"/>
  <c r="AW46" i="91"/>
  <c r="AC46" i="91"/>
  <c r="AJ46" i="91"/>
  <c r="AG46" i="91"/>
  <c r="AC45" i="91"/>
  <c r="AK45" i="91"/>
  <c r="AV45" i="91"/>
  <c r="AJ45" i="91"/>
  <c r="AG45" i="91"/>
  <c r="AG43" i="91"/>
  <c r="AJ43" i="91"/>
  <c r="AL43" i="91"/>
  <c r="AW43" i="91"/>
  <c r="AC43" i="91"/>
  <c r="AC44" i="91"/>
  <c r="AK44" i="91"/>
  <c r="AV44" i="91"/>
  <c r="AJ44" i="91"/>
  <c r="AG44" i="91"/>
  <c r="AC44" i="89"/>
  <c r="AK44" i="89"/>
  <c r="AV44" i="89"/>
  <c r="AJ44" i="89"/>
  <c r="AG44" i="89"/>
  <c r="AL45" i="89"/>
  <c r="AW45" i="89"/>
  <c r="AC45" i="89"/>
  <c r="AJ45" i="89"/>
  <c r="AG45" i="89"/>
  <c r="AL46" i="87"/>
  <c r="AW46" i="87"/>
  <c r="AC46" i="87"/>
  <c r="AK45" i="87"/>
  <c r="AV45" i="87"/>
  <c r="AC45" i="87"/>
  <c r="AG46" i="87"/>
  <c r="AJ46" i="87"/>
  <c r="AG45" i="87"/>
  <c r="AJ45" i="87"/>
  <c r="AG43" i="86"/>
  <c r="AJ43" i="86"/>
  <c r="AL44" i="86"/>
  <c r="AW44" i="86"/>
  <c r="AC44" i="86"/>
  <c r="AK43" i="86"/>
  <c r="AV43" i="86"/>
  <c r="AC43" i="86"/>
  <c r="AJ44" i="86"/>
  <c r="AG44" i="86"/>
  <c r="AG46" i="88"/>
  <c r="AJ46" i="88"/>
  <c r="AL46" i="88"/>
  <c r="AW46" i="88"/>
  <c r="AC46" i="88"/>
  <c r="AK45" i="88"/>
  <c r="AV45" i="88"/>
  <c r="AC45" i="88"/>
  <c r="AG45" i="88"/>
  <c r="AJ45" i="88"/>
  <c r="AJ43" i="88"/>
  <c r="AG43" i="88"/>
  <c r="AL44" i="88"/>
  <c r="AW44" i="88"/>
  <c r="AC44" i="88"/>
  <c r="AC43" i="88"/>
  <c r="AK43" i="88"/>
  <c r="AV43" i="88"/>
  <c r="AG44" i="88"/>
  <c r="AJ44" i="88"/>
  <c r="AL46" i="84"/>
  <c r="AW46" i="84"/>
  <c r="AC46" i="84"/>
  <c r="AK45" i="84"/>
  <c r="AV45" i="84"/>
  <c r="AC45" i="84"/>
  <c r="AG46" i="84"/>
  <c r="AJ46" i="84"/>
  <c r="AG45" i="84"/>
  <c r="AJ45" i="84"/>
  <c r="AG46" i="83"/>
  <c r="AJ46" i="83"/>
  <c r="AL46" i="83"/>
  <c r="AW46" i="83"/>
  <c r="AC46" i="83"/>
  <c r="AK45" i="83"/>
  <c r="AV45" i="83"/>
  <c r="AC45" i="83"/>
  <c r="AG45" i="83"/>
  <c r="AJ45" i="83"/>
  <c r="AG44" i="83"/>
  <c r="AJ44" i="83"/>
  <c r="AL43" i="83"/>
  <c r="AW43" i="83"/>
  <c r="AC43" i="83"/>
  <c r="AK44" i="83"/>
  <c r="AV44" i="83"/>
  <c r="AC44" i="83"/>
  <c r="AJ43" i="83"/>
  <c r="AG43" i="83"/>
  <c r="AK45" i="82"/>
  <c r="AV45" i="82"/>
  <c r="AC45" i="82"/>
  <c r="AG45" i="82"/>
  <c r="AJ45" i="82"/>
  <c r="AL46" i="82"/>
  <c r="AW46" i="82"/>
  <c r="AC46" i="82"/>
  <c r="AG46" i="82"/>
  <c r="AJ46" i="82"/>
  <c r="AL43" i="82"/>
  <c r="AW43" i="82"/>
  <c r="AC43" i="82"/>
  <c r="AJ43" i="82"/>
  <c r="AG43" i="82"/>
  <c r="AK44" i="82"/>
  <c r="AV44" i="82"/>
  <c r="AC44" i="82"/>
  <c r="AG44" i="82"/>
  <c r="AJ44" i="82"/>
  <c r="CF49" i="114"/>
  <c r="CF49" i="105"/>
  <c r="AL44" i="101"/>
  <c r="AW44" i="101"/>
  <c r="AC44" i="101"/>
  <c r="AC43" i="101"/>
  <c r="AK43" i="101"/>
  <c r="AV43" i="101"/>
  <c r="AG44" i="101"/>
  <c r="AJ44" i="101"/>
  <c r="AJ43" i="101"/>
  <c r="AG43" i="101"/>
  <c r="AL44" i="102"/>
  <c r="AW44" i="102"/>
  <c r="AC44" i="102"/>
  <c r="AC43" i="102"/>
  <c r="AK43" i="102"/>
  <c r="AV43" i="102"/>
  <c r="AG44" i="102"/>
  <c r="AJ44" i="102"/>
  <c r="AJ43" i="102"/>
  <c r="AG43" i="102"/>
  <c r="AL44" i="105"/>
  <c r="AW44" i="105"/>
  <c r="AC44" i="105"/>
  <c r="AK43" i="105"/>
  <c r="AV43" i="105"/>
  <c r="AC43" i="105"/>
  <c r="AJ44" i="105"/>
  <c r="AG44" i="105"/>
  <c r="AG43" i="105"/>
  <c r="AJ43" i="105"/>
  <c r="AL43" i="108"/>
  <c r="AW43" i="108"/>
  <c r="AK44" i="108"/>
  <c r="AV44" i="108"/>
  <c r="AJ44" i="108"/>
  <c r="AJ43" i="108"/>
  <c r="AL43" i="111"/>
  <c r="AW43" i="111"/>
  <c r="AK44" i="111"/>
  <c r="AV44" i="111"/>
  <c r="AJ44" i="111"/>
  <c r="AJ43" i="111"/>
  <c r="AL43" i="112"/>
  <c r="AW43" i="112"/>
  <c r="AK44" i="112"/>
  <c r="AV44" i="112"/>
  <c r="AJ44" i="112"/>
  <c r="AJ43" i="112"/>
  <c r="AL44" i="117"/>
  <c r="AW44" i="117"/>
  <c r="AK43" i="117"/>
  <c r="AV43" i="117"/>
  <c r="AJ44" i="117"/>
  <c r="AJ43" i="117"/>
  <c r="AL44" i="120"/>
  <c r="AW44" i="120"/>
  <c r="AK43" i="120"/>
  <c r="AV43" i="120"/>
  <c r="AJ44" i="120"/>
  <c r="AJ43" i="120"/>
  <c r="AK43" i="113"/>
  <c r="AV43" i="113"/>
  <c r="AJ43" i="113"/>
  <c r="AL46" i="113"/>
  <c r="AW46" i="113"/>
  <c r="AJ46" i="113"/>
  <c r="AL43" i="110"/>
  <c r="AW43" i="110"/>
  <c r="AK44" i="110"/>
  <c r="AV44" i="110"/>
  <c r="AJ44" i="110"/>
  <c r="AJ43" i="110"/>
  <c r="AL46" i="104"/>
  <c r="AW46" i="104"/>
  <c r="AC46" i="104"/>
  <c r="AG46" i="104"/>
  <c r="AJ46" i="104"/>
  <c r="AK45" i="104"/>
  <c r="AV45" i="104"/>
  <c r="AJ45" i="104"/>
  <c r="AJ46" i="103"/>
  <c r="AG46" i="103"/>
  <c r="AL46" i="103"/>
  <c r="AW46" i="103"/>
  <c r="AC46" i="103"/>
  <c r="AC45" i="103"/>
  <c r="AK45" i="103"/>
  <c r="AV45" i="103"/>
  <c r="AJ45" i="103"/>
  <c r="AG45" i="103"/>
  <c r="AL46" i="95"/>
  <c r="AW46" i="95"/>
  <c r="AC46" i="95"/>
  <c r="AK45" i="95"/>
  <c r="AV45" i="95"/>
  <c r="AC45" i="95"/>
  <c r="AG46" i="95"/>
  <c r="AJ46" i="95"/>
  <c r="AG45" i="95"/>
  <c r="AJ45" i="95"/>
  <c r="AG44" i="92"/>
  <c r="AJ44" i="92"/>
  <c r="AL43" i="92"/>
  <c r="AW43" i="92"/>
  <c r="AC43" i="92"/>
  <c r="AK44" i="92"/>
  <c r="AV44" i="92"/>
  <c r="AC44" i="92"/>
  <c r="AJ43" i="92"/>
  <c r="AG43" i="92"/>
  <c r="AL44" i="87"/>
  <c r="AW44" i="87"/>
  <c r="AK43" i="87"/>
  <c r="AV43" i="87"/>
  <c r="AJ44" i="87"/>
  <c r="AJ43" i="87"/>
  <c r="AL44" i="85"/>
  <c r="AW44" i="85"/>
  <c r="AC44" i="85"/>
  <c r="AK43" i="85"/>
  <c r="AV43" i="85"/>
  <c r="AC43" i="85"/>
  <c r="AG44" i="85"/>
  <c r="AJ44" i="85"/>
  <c r="AG43" i="85"/>
  <c r="AJ43" i="85"/>
  <c r="AL45" i="85"/>
  <c r="AW45" i="85"/>
  <c r="AC45" i="85"/>
  <c r="AK46" i="85"/>
  <c r="AV46" i="85"/>
  <c r="AC46" i="85"/>
  <c r="AG46" i="85"/>
  <c r="AJ46" i="85"/>
  <c r="AG45" i="85"/>
  <c r="AJ45" i="85"/>
  <c r="AL43" i="84"/>
  <c r="AW43" i="84"/>
  <c r="AC43" i="84"/>
  <c r="AK44" i="84"/>
  <c r="AV44" i="84"/>
  <c r="AC44" i="84"/>
  <c r="AG44" i="84"/>
  <c r="AJ44" i="84"/>
  <c r="AJ43" i="84"/>
  <c r="AG43" i="84"/>
  <c r="AL45" i="86"/>
  <c r="AW45" i="86"/>
  <c r="AC45" i="86"/>
  <c r="AC46" i="86"/>
  <c r="AK46" i="86"/>
  <c r="AV46" i="86"/>
  <c r="AJ46" i="86"/>
  <c r="AG46" i="86"/>
  <c r="AJ45" i="86"/>
  <c r="AG45" i="86"/>
  <c r="CF16" i="105"/>
  <c r="AH34" i="126"/>
  <c r="AH32" i="126"/>
  <c r="AU24" i="126"/>
  <c r="AQ23" i="126"/>
  <c r="AQ21" i="126"/>
  <c r="AQ22" i="126"/>
  <c r="AN24" i="126"/>
  <c r="AN23" i="126"/>
  <c r="AU21" i="126"/>
  <c r="AN22" i="126"/>
  <c r="AQ11" i="126"/>
  <c r="AQ10" i="126"/>
  <c r="AU13" i="126"/>
  <c r="AQ12" i="126"/>
  <c r="AH10" i="126"/>
  <c r="AU34" i="125"/>
  <c r="AP33" i="125"/>
  <c r="AP32" i="125"/>
  <c r="AP35" i="125"/>
  <c r="AO35" i="125"/>
  <c r="AO34" i="125"/>
  <c r="AU33" i="125"/>
  <c r="AO32" i="125"/>
  <c r="AH24" i="125"/>
  <c r="AO24" i="125"/>
  <c r="AO23" i="125"/>
  <c r="AU22" i="125"/>
  <c r="AO21" i="125"/>
  <c r="AP13" i="125"/>
  <c r="AU12" i="125"/>
  <c r="AP11" i="125"/>
  <c r="AP10" i="125"/>
  <c r="AH35" i="126"/>
  <c r="AH33" i="126"/>
  <c r="AP24" i="126"/>
  <c r="AU23" i="126"/>
  <c r="AP22" i="126"/>
  <c r="AP21" i="126"/>
  <c r="AH22" i="126"/>
  <c r="AH12" i="126"/>
  <c r="AO13" i="126"/>
  <c r="AO12" i="126"/>
  <c r="AU11" i="126"/>
  <c r="AO10" i="126"/>
  <c r="AQ34" i="125"/>
  <c r="AU35" i="125"/>
  <c r="AQ33" i="125"/>
  <c r="AQ32" i="125"/>
  <c r="AN34" i="125"/>
  <c r="AN35" i="125"/>
  <c r="AN33" i="125"/>
  <c r="AU32" i="125"/>
  <c r="AH23" i="125"/>
  <c r="AH21" i="125"/>
  <c r="AH13" i="125"/>
  <c r="AO13" i="125"/>
  <c r="AO12" i="125"/>
  <c r="AU11" i="125"/>
  <c r="AO10" i="125"/>
  <c r="AN46" i="124"/>
  <c r="AN45" i="124"/>
  <c r="AU43" i="124"/>
  <c r="AU34" i="124"/>
  <c r="AP33" i="124"/>
  <c r="AP32" i="124"/>
  <c r="AP35" i="124"/>
  <c r="AN34" i="124"/>
  <c r="AN35" i="124"/>
  <c r="AN33" i="124"/>
  <c r="AU32" i="124"/>
  <c r="AH23" i="124"/>
  <c r="AH21" i="124"/>
  <c r="AH13" i="124"/>
  <c r="AN13" i="124"/>
  <c r="AN12" i="124"/>
  <c r="AN11" i="124"/>
  <c r="AU10" i="124"/>
  <c r="AH34" i="123"/>
  <c r="AH33" i="123"/>
  <c r="AU24" i="123"/>
  <c r="AQ23" i="123"/>
  <c r="AQ21" i="123"/>
  <c r="AQ22" i="123"/>
  <c r="AH22" i="123"/>
  <c r="AH12" i="123"/>
  <c r="AO13" i="123"/>
  <c r="AO12" i="123"/>
  <c r="AU11" i="123"/>
  <c r="AO10" i="123"/>
  <c r="AU34" i="122"/>
  <c r="AP33" i="122"/>
  <c r="AP35" i="122"/>
  <c r="AP32" i="122"/>
  <c r="AH33" i="122"/>
  <c r="AH10" i="125"/>
  <c r="AH35" i="124"/>
  <c r="AH33" i="124"/>
  <c r="AQ22" i="124"/>
  <c r="AU24" i="124"/>
  <c r="AQ23" i="124"/>
  <c r="AQ21" i="124"/>
  <c r="AH22" i="124"/>
  <c r="AH12" i="124"/>
  <c r="AH11" i="124"/>
  <c r="AH35" i="123"/>
  <c r="AH32" i="123"/>
  <c r="AP24" i="123"/>
  <c r="AU23" i="123"/>
  <c r="AP22" i="123"/>
  <c r="AP21" i="123"/>
  <c r="AN24" i="123"/>
  <c r="AN23" i="123"/>
  <c r="AU21" i="123"/>
  <c r="AN22" i="123"/>
  <c r="AQ11" i="123"/>
  <c r="AQ10" i="123"/>
  <c r="AU13" i="123"/>
  <c r="AQ12" i="123"/>
  <c r="AH10" i="123"/>
  <c r="AH35" i="122"/>
  <c r="AH24" i="122"/>
  <c r="AO24" i="122"/>
  <c r="AO23" i="122"/>
  <c r="AU22" i="122"/>
  <c r="AO21" i="122"/>
  <c r="AP13" i="122"/>
  <c r="AU12" i="122"/>
  <c r="AP11" i="122"/>
  <c r="AP10" i="122"/>
  <c r="AH11" i="122"/>
  <c r="AH32" i="122"/>
  <c r="AP21" i="122"/>
  <c r="AP24" i="122"/>
  <c r="AU23" i="122"/>
  <c r="AP22" i="122"/>
  <c r="AN22" i="122"/>
  <c r="AN24" i="122"/>
  <c r="AN23" i="122"/>
  <c r="AU21" i="122"/>
  <c r="AU13" i="122"/>
  <c r="AQ12" i="122"/>
  <c r="AQ11" i="122"/>
  <c r="AQ10" i="122"/>
  <c r="AH10" i="122"/>
  <c r="AP35" i="126"/>
  <c r="AU34" i="126"/>
  <c r="AP33" i="126"/>
  <c r="AP32" i="126"/>
  <c r="AP36" i="126"/>
  <c r="AR34" i="126"/>
  <c r="AN35" i="126"/>
  <c r="AN33" i="126"/>
  <c r="AU32" i="126"/>
  <c r="AN34" i="126"/>
  <c r="AN36" i="126" s="1"/>
  <c r="AR32" i="126" s="1"/>
  <c r="AQ25" i="126"/>
  <c r="AR24" i="126"/>
  <c r="AH24" i="126"/>
  <c r="AN25" i="126"/>
  <c r="AR21" i="126"/>
  <c r="AH21" i="126"/>
  <c r="AH13" i="126"/>
  <c r="AQ14" i="126"/>
  <c r="AR13" i="126"/>
  <c r="AN11" i="126"/>
  <c r="AU10" i="126"/>
  <c r="AN13" i="126"/>
  <c r="AN12" i="126"/>
  <c r="AN14" i="126" s="1"/>
  <c r="AR10" i="126" s="1"/>
  <c r="AP36" i="125"/>
  <c r="AR34" i="125"/>
  <c r="AH34" i="125"/>
  <c r="AH33" i="125"/>
  <c r="AO36" i="125"/>
  <c r="AR33" i="125"/>
  <c r="AQ22" i="125"/>
  <c r="AU24" i="125"/>
  <c r="AQ23" i="125"/>
  <c r="AQ21" i="125"/>
  <c r="AQ25" i="125"/>
  <c r="AR24" i="125"/>
  <c r="AO25" i="125"/>
  <c r="AR22" i="125"/>
  <c r="AH22" i="125"/>
  <c r="AP14" i="125"/>
  <c r="AR12" i="125"/>
  <c r="AH12" i="125"/>
  <c r="AU35" i="126"/>
  <c r="AQ33" i="126"/>
  <c r="AQ32" i="126"/>
  <c r="AQ34" i="126"/>
  <c r="AQ36" i="126" s="1"/>
  <c r="AR35" i="126" s="1"/>
  <c r="AO34" i="126"/>
  <c r="AU33" i="126"/>
  <c r="AO32" i="126"/>
  <c r="AO35" i="126"/>
  <c r="AO36" i="126" s="1"/>
  <c r="AR33" i="126" s="1"/>
  <c r="AP25" i="126"/>
  <c r="AR23" i="126"/>
  <c r="AH23" i="126"/>
  <c r="AO21" i="126"/>
  <c r="AO24" i="126"/>
  <c r="AO23" i="126"/>
  <c r="AO25" i="126" s="1"/>
  <c r="AR22" i="126" s="1"/>
  <c r="AU22" i="126"/>
  <c r="AP13" i="126"/>
  <c r="AU12" i="126"/>
  <c r="AP11" i="126"/>
  <c r="AP10" i="126"/>
  <c r="AP14" i="126"/>
  <c r="AR12" i="126"/>
  <c r="AO14" i="126"/>
  <c r="AR11" i="126"/>
  <c r="AH11" i="126"/>
  <c r="AH35" i="125"/>
  <c r="AQ36" i="125"/>
  <c r="AR35" i="125"/>
  <c r="AN36" i="125"/>
  <c r="AR32" i="125"/>
  <c r="AS35" i="125" s="1"/>
  <c r="AH32" i="125"/>
  <c r="AP21" i="125"/>
  <c r="AP24" i="125"/>
  <c r="AU23" i="125"/>
  <c r="AP22" i="125"/>
  <c r="AN22" i="125"/>
  <c r="AN24" i="125"/>
  <c r="AN23" i="125"/>
  <c r="AU21" i="125"/>
  <c r="AU13" i="125"/>
  <c r="AQ12" i="125"/>
  <c r="AQ11" i="125"/>
  <c r="AQ10" i="125"/>
  <c r="AQ14" i="125"/>
  <c r="AR13" i="125"/>
  <c r="AO14" i="125"/>
  <c r="AR11" i="125"/>
  <c r="AH11" i="125"/>
  <c r="AU46" i="124"/>
  <c r="AQ43" i="124"/>
  <c r="AP36" i="124"/>
  <c r="AR34" i="124"/>
  <c r="AH34" i="124"/>
  <c r="AN36" i="124"/>
  <c r="AR32" i="124"/>
  <c r="AH32" i="124"/>
  <c r="AP21" i="124"/>
  <c r="AP25" i="124"/>
  <c r="AR23" i="124"/>
  <c r="AP24" i="124"/>
  <c r="AU23" i="124"/>
  <c r="AP22" i="124"/>
  <c r="AN22" i="124"/>
  <c r="AN25" i="124"/>
  <c r="AR21" i="124"/>
  <c r="AN24" i="124"/>
  <c r="AN23" i="124"/>
  <c r="AU21" i="124"/>
  <c r="AU13" i="124"/>
  <c r="AQ12" i="124"/>
  <c r="AQ11" i="124"/>
  <c r="AQ10" i="124"/>
  <c r="AQ14" i="124"/>
  <c r="AR13" i="124"/>
  <c r="AH10" i="124"/>
  <c r="AN14" i="124"/>
  <c r="AR10" i="124"/>
  <c r="AP35" i="123"/>
  <c r="AU34" i="123"/>
  <c r="AP33" i="123"/>
  <c r="AP32" i="123"/>
  <c r="AP36" i="123"/>
  <c r="AR34" i="123"/>
  <c r="AO34" i="123"/>
  <c r="AU33" i="123"/>
  <c r="AO32" i="123"/>
  <c r="AO35" i="123"/>
  <c r="AO36" i="123" s="1"/>
  <c r="AR33" i="123" s="1"/>
  <c r="AQ25" i="123"/>
  <c r="AR24" i="123"/>
  <c r="AH24" i="123"/>
  <c r="AO21" i="123"/>
  <c r="AO24" i="123"/>
  <c r="AO23" i="123"/>
  <c r="AO25" i="123" s="1"/>
  <c r="AR22" i="123" s="1"/>
  <c r="AU22" i="123"/>
  <c r="AP13" i="123"/>
  <c r="AU12" i="123"/>
  <c r="AP11" i="123"/>
  <c r="AP10" i="123"/>
  <c r="AO14" i="123"/>
  <c r="AR11" i="123"/>
  <c r="AH11" i="123"/>
  <c r="AP36" i="122"/>
  <c r="AR34" i="122"/>
  <c r="AH34" i="122"/>
  <c r="AO35" i="122"/>
  <c r="AO34" i="122"/>
  <c r="AU33" i="122"/>
  <c r="AO32" i="122"/>
  <c r="AO36" i="122"/>
  <c r="AR33" i="122"/>
  <c r="AN13" i="125"/>
  <c r="AN12" i="125"/>
  <c r="AN11" i="125"/>
  <c r="AN14" i="125"/>
  <c r="AR10" i="125"/>
  <c r="AS13" i="125" s="1"/>
  <c r="AU10" i="125"/>
  <c r="AQ34" i="124"/>
  <c r="AU35" i="124"/>
  <c r="AQ33" i="124"/>
  <c r="AQ32" i="124"/>
  <c r="AQ36" i="124"/>
  <c r="AR35" i="124"/>
  <c r="AO35" i="124"/>
  <c r="AO34" i="124"/>
  <c r="AU33" i="124"/>
  <c r="AO32" i="124"/>
  <c r="AO36" i="124"/>
  <c r="AR33" i="124"/>
  <c r="AS33" i="124"/>
  <c r="AH24" i="124"/>
  <c r="AQ25" i="124"/>
  <c r="AR24" i="124"/>
  <c r="AO24" i="124"/>
  <c r="AO23" i="124"/>
  <c r="AU22" i="124"/>
  <c r="AO21" i="124"/>
  <c r="AO25" i="124"/>
  <c r="AR22" i="124"/>
  <c r="AS22" i="124"/>
  <c r="AP13" i="124"/>
  <c r="AU12" i="124"/>
  <c r="AP11" i="124"/>
  <c r="AP10" i="124"/>
  <c r="AP14" i="124"/>
  <c r="AR12" i="124"/>
  <c r="AO13" i="124"/>
  <c r="AO12" i="124"/>
  <c r="AU11" i="124"/>
  <c r="AO10" i="124"/>
  <c r="AO14" i="124"/>
  <c r="AR11" i="124"/>
  <c r="AS11" i="124"/>
  <c r="AU44" i="123"/>
  <c r="AU35" i="123"/>
  <c r="AQ33" i="123"/>
  <c r="AQ32" i="123"/>
  <c r="AQ34" i="123"/>
  <c r="AQ36" i="123" s="1"/>
  <c r="AR35" i="123" s="1"/>
  <c r="AN35" i="123"/>
  <c r="AN33" i="123"/>
  <c r="AU32" i="123"/>
  <c r="AN34" i="123"/>
  <c r="AN36" i="123" s="1"/>
  <c r="AR32" i="123" s="1"/>
  <c r="AP25" i="123"/>
  <c r="AR23" i="123"/>
  <c r="AH23" i="123"/>
  <c r="AN25" i="123"/>
  <c r="AR21" i="123"/>
  <c r="AH21" i="123"/>
  <c r="AH13" i="123"/>
  <c r="AQ14" i="123"/>
  <c r="AR13" i="123"/>
  <c r="AN11" i="123"/>
  <c r="AU10" i="123"/>
  <c r="AN13" i="123"/>
  <c r="AN12" i="123"/>
  <c r="AQ34" i="122"/>
  <c r="AU35" i="122"/>
  <c r="AQ33" i="122"/>
  <c r="AQ32" i="122"/>
  <c r="AQ36" i="122"/>
  <c r="AR35" i="122"/>
  <c r="AQ22" i="122"/>
  <c r="AU24" i="122"/>
  <c r="AQ23" i="122"/>
  <c r="AQ21" i="122"/>
  <c r="AQ25" i="122"/>
  <c r="AR24" i="122"/>
  <c r="AO25" i="122"/>
  <c r="AR22" i="122"/>
  <c r="AH22" i="122"/>
  <c r="AP14" i="122"/>
  <c r="AR12" i="122"/>
  <c r="AH12" i="122"/>
  <c r="AO13" i="122"/>
  <c r="AO12" i="122"/>
  <c r="AU11" i="122"/>
  <c r="AO10" i="122"/>
  <c r="AO14" i="122"/>
  <c r="AR11" i="122"/>
  <c r="AN34" i="122"/>
  <c r="AN35" i="122"/>
  <c r="AN33" i="122"/>
  <c r="AN36" i="122"/>
  <c r="AR32" i="122"/>
  <c r="AS32" i="122"/>
  <c r="AU32" i="122"/>
  <c r="AP25" i="122"/>
  <c r="AR23" i="122"/>
  <c r="AH23" i="122"/>
  <c r="AN25" i="122"/>
  <c r="AR21" i="122"/>
  <c r="AS24" i="122" s="1"/>
  <c r="AH21" i="122"/>
  <c r="AQ14" i="122"/>
  <c r="AR13" i="122"/>
  <c r="AH13" i="122"/>
  <c r="AN13" i="122"/>
  <c r="AN12" i="122"/>
  <c r="AN11" i="122"/>
  <c r="AN14" i="122"/>
  <c r="AR10" i="122"/>
  <c r="AS10" i="122"/>
  <c r="AU10" i="122"/>
  <c r="AU35" i="121"/>
  <c r="AQ34" i="121"/>
  <c r="AQ33" i="121"/>
  <c r="AQ32" i="121"/>
  <c r="AP24" i="121"/>
  <c r="AU23" i="121"/>
  <c r="AP22" i="121"/>
  <c r="AP21" i="121"/>
  <c r="AO24" i="121"/>
  <c r="AO23" i="121"/>
  <c r="AO21" i="121"/>
  <c r="AU22" i="121"/>
  <c r="AQ11" i="121"/>
  <c r="AQ10" i="121"/>
  <c r="AU13" i="121"/>
  <c r="AQ12" i="121"/>
  <c r="AH11" i="121"/>
  <c r="AH12" i="121"/>
  <c r="AN11" i="121"/>
  <c r="AU10" i="121"/>
  <c r="AN13" i="121"/>
  <c r="AN12" i="121"/>
  <c r="AH35" i="120"/>
  <c r="AH32" i="120"/>
  <c r="AP24" i="120"/>
  <c r="AU23" i="120"/>
  <c r="AP22" i="120"/>
  <c r="AP21" i="120"/>
  <c r="AN24" i="120"/>
  <c r="AN23" i="120"/>
  <c r="AU21" i="120"/>
  <c r="AN22" i="120"/>
  <c r="AP35" i="120"/>
  <c r="AU34" i="120"/>
  <c r="AP33" i="120"/>
  <c r="AP32" i="120"/>
  <c r="AO34" i="120"/>
  <c r="AU33" i="120"/>
  <c r="AO32" i="120"/>
  <c r="AO35" i="120"/>
  <c r="AH24" i="120"/>
  <c r="AO21" i="120"/>
  <c r="AO24" i="120"/>
  <c r="AO23" i="120"/>
  <c r="AU22" i="120"/>
  <c r="AU13" i="120"/>
  <c r="AQ12" i="120"/>
  <c r="AQ11" i="120"/>
  <c r="AQ10" i="120"/>
  <c r="AH34" i="119"/>
  <c r="AH33" i="119"/>
  <c r="AQ22" i="119"/>
  <c r="AU24" i="119"/>
  <c r="AQ23" i="119"/>
  <c r="AQ21" i="119"/>
  <c r="AH22" i="119"/>
  <c r="AH12" i="119"/>
  <c r="AO13" i="119"/>
  <c r="AO12" i="119"/>
  <c r="AU11" i="119"/>
  <c r="AO10" i="119"/>
  <c r="AQ34" i="119"/>
  <c r="AU35" i="119"/>
  <c r="AQ33" i="119"/>
  <c r="AQ32" i="119"/>
  <c r="AN34" i="119"/>
  <c r="AN35" i="119"/>
  <c r="AN33" i="119"/>
  <c r="AU32" i="119"/>
  <c r="AH23" i="119"/>
  <c r="AH21" i="119"/>
  <c r="AH13" i="119"/>
  <c r="AN13" i="119"/>
  <c r="AN12" i="119"/>
  <c r="AN11" i="119"/>
  <c r="AU10" i="119"/>
  <c r="AU35" i="118"/>
  <c r="AQ33" i="118"/>
  <c r="AQ32" i="118"/>
  <c r="AQ34" i="118"/>
  <c r="AN35" i="118"/>
  <c r="AN33" i="118"/>
  <c r="AU32" i="118"/>
  <c r="AN34" i="118"/>
  <c r="AH23" i="118"/>
  <c r="AH21" i="118"/>
  <c r="AH13" i="118"/>
  <c r="AN11" i="118"/>
  <c r="AU10" i="118"/>
  <c r="AN13" i="118"/>
  <c r="AN12" i="118"/>
  <c r="AQ34" i="117"/>
  <c r="AU35" i="117"/>
  <c r="AQ33" i="117"/>
  <c r="AQ32" i="117"/>
  <c r="AP35" i="118"/>
  <c r="AU34" i="118"/>
  <c r="AP33" i="118"/>
  <c r="AP32" i="118"/>
  <c r="AO34" i="118"/>
  <c r="AU33" i="118"/>
  <c r="AO32" i="118"/>
  <c r="AO35" i="118"/>
  <c r="AH24" i="118"/>
  <c r="AO21" i="118"/>
  <c r="AO24" i="118"/>
  <c r="AO23" i="118"/>
  <c r="AU22" i="118"/>
  <c r="AP13" i="118"/>
  <c r="AU12" i="118"/>
  <c r="AP11" i="118"/>
  <c r="AP10" i="118"/>
  <c r="AO13" i="118"/>
  <c r="AO12" i="118"/>
  <c r="AU11" i="118"/>
  <c r="AO10" i="118"/>
  <c r="AU44" i="117"/>
  <c r="AO43" i="117"/>
  <c r="AO35" i="117"/>
  <c r="AO34" i="117"/>
  <c r="AU33" i="117"/>
  <c r="AO32" i="117"/>
  <c r="AH24" i="117"/>
  <c r="AO24" i="117"/>
  <c r="AO23" i="117"/>
  <c r="AU22" i="117"/>
  <c r="AO21" i="117"/>
  <c r="AP13" i="117"/>
  <c r="AU12" i="117"/>
  <c r="AP11" i="117"/>
  <c r="AP10" i="117"/>
  <c r="AO13" i="117"/>
  <c r="AO12" i="117"/>
  <c r="AU11" i="117"/>
  <c r="AO10" i="117"/>
  <c r="AU35" i="116"/>
  <c r="AQ33" i="116"/>
  <c r="AQ32" i="116"/>
  <c r="AQ34" i="116"/>
  <c r="AO34" i="116"/>
  <c r="AU33" i="116"/>
  <c r="AO32" i="116"/>
  <c r="AO35" i="116"/>
  <c r="AH24" i="116"/>
  <c r="AH21" i="116"/>
  <c r="AH13" i="116"/>
  <c r="AO13" i="116"/>
  <c r="AO12" i="116"/>
  <c r="AU11" i="116"/>
  <c r="AO10" i="116"/>
  <c r="AQ34" i="115"/>
  <c r="AU35" i="115"/>
  <c r="AQ33" i="115"/>
  <c r="AQ32" i="115"/>
  <c r="AN34" i="115"/>
  <c r="AN35" i="115"/>
  <c r="AN33" i="115"/>
  <c r="AU32" i="115"/>
  <c r="AH23" i="115"/>
  <c r="AH21" i="115"/>
  <c r="AH13" i="115"/>
  <c r="AO13" i="115"/>
  <c r="AO12" i="115"/>
  <c r="AU11" i="115"/>
  <c r="AO10" i="115"/>
  <c r="AP21" i="117"/>
  <c r="AP24" i="117"/>
  <c r="AU23" i="117"/>
  <c r="AP22" i="117"/>
  <c r="AN22" i="117"/>
  <c r="AN24" i="117"/>
  <c r="AN23" i="117"/>
  <c r="AU21" i="117"/>
  <c r="AU13" i="117"/>
  <c r="AQ12" i="117"/>
  <c r="AQ11" i="117"/>
  <c r="AQ10" i="117"/>
  <c r="AH10" i="117"/>
  <c r="AP35" i="116"/>
  <c r="AU34" i="116"/>
  <c r="AP33" i="116"/>
  <c r="AP32" i="116"/>
  <c r="AN35" i="116"/>
  <c r="AN33" i="116"/>
  <c r="AU32" i="116"/>
  <c r="AN34" i="116"/>
  <c r="AH23" i="116"/>
  <c r="AO21" i="116"/>
  <c r="AO24" i="116"/>
  <c r="AO23" i="116"/>
  <c r="AU22" i="116"/>
  <c r="AP13" i="116"/>
  <c r="AU12" i="116"/>
  <c r="AP11" i="116"/>
  <c r="AP10" i="116"/>
  <c r="AN11" i="116"/>
  <c r="AU10" i="116"/>
  <c r="AN13" i="116"/>
  <c r="AN12" i="116"/>
  <c r="AH34" i="115"/>
  <c r="AH33" i="115"/>
  <c r="AQ22" i="115"/>
  <c r="AU24" i="115"/>
  <c r="AQ23" i="115"/>
  <c r="AQ21" i="115"/>
  <c r="AH22" i="115"/>
  <c r="AH12" i="115"/>
  <c r="AN13" i="115"/>
  <c r="AN12" i="115"/>
  <c r="AN11" i="115"/>
  <c r="AU10" i="115"/>
  <c r="AH34" i="114"/>
  <c r="AH33" i="114"/>
  <c r="AU24" i="114"/>
  <c r="AQ23" i="114"/>
  <c r="AQ21" i="114"/>
  <c r="AQ22" i="114"/>
  <c r="AH22" i="114"/>
  <c r="AH12" i="114"/>
  <c r="AH11" i="114"/>
  <c r="AH35" i="113"/>
  <c r="AH32" i="113"/>
  <c r="AP21" i="113"/>
  <c r="AP24" i="113"/>
  <c r="AU23" i="113"/>
  <c r="AP22" i="113"/>
  <c r="AN22" i="113"/>
  <c r="AN24" i="113"/>
  <c r="AN23" i="113"/>
  <c r="AU21" i="113"/>
  <c r="AU13" i="113"/>
  <c r="AQ12" i="113"/>
  <c r="AQ11" i="113"/>
  <c r="AQ10" i="113"/>
  <c r="AH10" i="113"/>
  <c r="AU43" i="112"/>
  <c r="AN44" i="112"/>
  <c r="AP35" i="112"/>
  <c r="AU34" i="112"/>
  <c r="AP33" i="112"/>
  <c r="AP32" i="112"/>
  <c r="AO34" i="112"/>
  <c r="AU33" i="112"/>
  <c r="AO32" i="112"/>
  <c r="AO35" i="112"/>
  <c r="AH35" i="114"/>
  <c r="AH32" i="114"/>
  <c r="AP24" i="114"/>
  <c r="AU23" i="114"/>
  <c r="AP22" i="114"/>
  <c r="AP21" i="114"/>
  <c r="AN24" i="114"/>
  <c r="AN23" i="114"/>
  <c r="AU21" i="114"/>
  <c r="AN22" i="114"/>
  <c r="AQ11" i="114"/>
  <c r="AQ10" i="114"/>
  <c r="AU13" i="114"/>
  <c r="AQ12" i="114"/>
  <c r="AH10" i="114"/>
  <c r="AN46" i="113"/>
  <c r="AN45" i="113"/>
  <c r="AU43" i="113"/>
  <c r="AU34" i="113"/>
  <c r="AP33" i="113"/>
  <c r="AP32" i="113"/>
  <c r="AP35" i="113"/>
  <c r="AO35" i="113"/>
  <c r="AO34" i="113"/>
  <c r="AU33" i="113"/>
  <c r="AO32" i="113"/>
  <c r="AH24" i="113"/>
  <c r="AO24" i="113"/>
  <c r="AO23" i="113"/>
  <c r="AU22" i="113"/>
  <c r="AO21" i="113"/>
  <c r="AP13" i="113"/>
  <c r="AU12" i="113"/>
  <c r="AP11" i="113"/>
  <c r="AP10" i="113"/>
  <c r="AO13" i="113"/>
  <c r="AO12" i="113"/>
  <c r="AU11" i="113"/>
  <c r="AO10" i="113"/>
  <c r="AO43" i="112"/>
  <c r="AU44" i="112"/>
  <c r="AU35" i="112"/>
  <c r="AQ33" i="112"/>
  <c r="AQ32" i="112"/>
  <c r="AQ34" i="112"/>
  <c r="AQ22" i="112"/>
  <c r="AU24" i="112"/>
  <c r="AQ23" i="112"/>
  <c r="AQ21" i="112"/>
  <c r="AH22" i="112"/>
  <c r="AU13" i="112"/>
  <c r="AQ12" i="112"/>
  <c r="AQ11" i="112"/>
  <c r="AQ10" i="112"/>
  <c r="AH10" i="112"/>
  <c r="AH32" i="112"/>
  <c r="AP21" i="112"/>
  <c r="AP24" i="112"/>
  <c r="AU23" i="112"/>
  <c r="AP22" i="112"/>
  <c r="AN22" i="112"/>
  <c r="AN24" i="112"/>
  <c r="AN23" i="112"/>
  <c r="AU21" i="112"/>
  <c r="AH12" i="112"/>
  <c r="AH11" i="112"/>
  <c r="AQ36" i="121"/>
  <c r="AR35" i="121"/>
  <c r="AN35" i="121"/>
  <c r="AN34" i="121"/>
  <c r="AN33" i="121"/>
  <c r="AU32" i="121"/>
  <c r="AU24" i="121"/>
  <c r="AQ23" i="121"/>
  <c r="AQ21" i="121"/>
  <c r="AQ22" i="121"/>
  <c r="AP35" i="121"/>
  <c r="AU34" i="121"/>
  <c r="AP33" i="121"/>
  <c r="AP32" i="121"/>
  <c r="AO35" i="121"/>
  <c r="AO34" i="121"/>
  <c r="AU33" i="121"/>
  <c r="AO32" i="121"/>
  <c r="AP25" i="121"/>
  <c r="AR23" i="121"/>
  <c r="AO25" i="121"/>
  <c r="AR22" i="121"/>
  <c r="AH13" i="121"/>
  <c r="AQ14" i="121"/>
  <c r="AR13" i="121"/>
  <c r="AO13" i="121"/>
  <c r="AO12" i="121"/>
  <c r="AU11" i="121"/>
  <c r="AO10" i="121"/>
  <c r="AU44" i="120"/>
  <c r="AO43" i="120"/>
  <c r="AN24" i="121"/>
  <c r="AN23" i="121"/>
  <c r="AU21" i="121"/>
  <c r="AN22" i="121"/>
  <c r="AP13" i="121"/>
  <c r="AU12" i="121"/>
  <c r="AP11" i="121"/>
  <c r="AP10" i="121"/>
  <c r="AN14" i="121"/>
  <c r="AR10" i="121"/>
  <c r="AH10" i="121"/>
  <c r="AN44" i="120"/>
  <c r="AU43" i="120"/>
  <c r="AU35" i="120"/>
  <c r="AQ33" i="120"/>
  <c r="AQ32" i="120"/>
  <c r="AQ34" i="120"/>
  <c r="AQ36" i="120" s="1"/>
  <c r="AR35" i="120" s="1"/>
  <c r="AN35" i="120"/>
  <c r="AN33" i="120"/>
  <c r="AU32" i="120"/>
  <c r="AN34" i="120"/>
  <c r="AP25" i="120"/>
  <c r="AR23" i="120"/>
  <c r="AH23" i="120"/>
  <c r="AN25" i="120"/>
  <c r="AR21" i="120"/>
  <c r="AH21" i="120"/>
  <c r="AH34" i="120"/>
  <c r="AP36" i="120"/>
  <c r="AR34" i="120"/>
  <c r="AO36" i="120"/>
  <c r="AR33" i="120"/>
  <c r="AH33" i="120"/>
  <c r="AU24" i="120"/>
  <c r="AQ23" i="120"/>
  <c r="AQ21" i="120"/>
  <c r="AQ22" i="120"/>
  <c r="AQ25" i="120" s="1"/>
  <c r="AR24" i="120" s="1"/>
  <c r="AO25" i="120"/>
  <c r="AR22" i="120"/>
  <c r="AH22" i="120"/>
  <c r="AQ14" i="120"/>
  <c r="AR13" i="120"/>
  <c r="AP13" i="120"/>
  <c r="AU12" i="120"/>
  <c r="AP11" i="120"/>
  <c r="AP10" i="120"/>
  <c r="AO13" i="120"/>
  <c r="AO12" i="120"/>
  <c r="AU11" i="120"/>
  <c r="AO10" i="120"/>
  <c r="AU34" i="119"/>
  <c r="AP33" i="119"/>
  <c r="AP32" i="119"/>
  <c r="AP35" i="119"/>
  <c r="AP36" i="119" s="1"/>
  <c r="AR34" i="119" s="1"/>
  <c r="AO35" i="119"/>
  <c r="AO34" i="119"/>
  <c r="AU33" i="119"/>
  <c r="AO32" i="119"/>
  <c r="AO36" i="119"/>
  <c r="AR33" i="119"/>
  <c r="AH24" i="119"/>
  <c r="AQ25" i="119"/>
  <c r="AR24" i="119"/>
  <c r="AO24" i="119"/>
  <c r="AO23" i="119"/>
  <c r="AU22" i="119"/>
  <c r="AO21" i="119"/>
  <c r="AP13" i="119"/>
  <c r="AU12" i="119"/>
  <c r="AP11" i="119"/>
  <c r="AP10" i="119"/>
  <c r="AP14" i="119"/>
  <c r="AR12" i="119"/>
  <c r="AO14" i="119"/>
  <c r="AR11" i="119"/>
  <c r="AH11" i="119"/>
  <c r="AN13" i="120"/>
  <c r="AN12" i="120"/>
  <c r="AN11" i="120"/>
  <c r="AU10" i="120"/>
  <c r="AH35" i="119"/>
  <c r="AQ36" i="119"/>
  <c r="AR35" i="119"/>
  <c r="AN36" i="119"/>
  <c r="AR32" i="119"/>
  <c r="AH32" i="119"/>
  <c r="AP21" i="119"/>
  <c r="AP24" i="119"/>
  <c r="AU23" i="119"/>
  <c r="AP22" i="119"/>
  <c r="AP25" i="119" s="1"/>
  <c r="AR23" i="119" s="1"/>
  <c r="AN22" i="119"/>
  <c r="AN24" i="119"/>
  <c r="AN23" i="119"/>
  <c r="AU21" i="119"/>
  <c r="AU13" i="119"/>
  <c r="AQ12" i="119"/>
  <c r="AQ11" i="119"/>
  <c r="AQ10" i="119"/>
  <c r="AQ14" i="119"/>
  <c r="AR13" i="119"/>
  <c r="AH10" i="119"/>
  <c r="AN14" i="119"/>
  <c r="AR10" i="119"/>
  <c r="AS13" i="119" s="1"/>
  <c r="AQ36" i="118"/>
  <c r="AR35" i="118"/>
  <c r="AH35" i="118"/>
  <c r="AN36" i="118"/>
  <c r="AR32" i="118"/>
  <c r="AH32" i="118"/>
  <c r="AP24" i="118"/>
  <c r="AU23" i="118"/>
  <c r="AP22" i="118"/>
  <c r="AP21" i="118"/>
  <c r="AN24" i="118"/>
  <c r="AN23" i="118"/>
  <c r="AU21" i="118"/>
  <c r="AN22" i="118"/>
  <c r="AQ11" i="118"/>
  <c r="AQ10" i="118"/>
  <c r="AU13" i="118"/>
  <c r="AQ12" i="118"/>
  <c r="AQ14" i="118" s="1"/>
  <c r="AR13" i="118" s="1"/>
  <c r="AN14" i="118"/>
  <c r="AR10" i="118"/>
  <c r="AH10" i="118"/>
  <c r="AN44" i="117"/>
  <c r="AU43" i="117"/>
  <c r="AQ36" i="117"/>
  <c r="AR35" i="117"/>
  <c r="AH34" i="118"/>
  <c r="AP36" i="118"/>
  <c r="AR34" i="118"/>
  <c r="AO36" i="118"/>
  <c r="AR33" i="118"/>
  <c r="AS34" i="118" s="1"/>
  <c r="AH33" i="118"/>
  <c r="AU24" i="118"/>
  <c r="AQ23" i="118"/>
  <c r="AQ21" i="118"/>
  <c r="AQ22" i="118"/>
  <c r="AO25" i="118"/>
  <c r="AR22" i="118"/>
  <c r="AH22" i="118"/>
  <c r="AP14" i="118"/>
  <c r="AR12" i="118"/>
  <c r="AH12" i="118"/>
  <c r="AO14" i="118"/>
  <c r="AR11" i="118"/>
  <c r="AH11" i="118"/>
  <c r="AU34" i="117"/>
  <c r="AP33" i="117"/>
  <c r="AP35" i="117"/>
  <c r="AP32" i="117"/>
  <c r="AP36" i="117"/>
  <c r="AR34" i="117"/>
  <c r="AO36" i="117"/>
  <c r="AR33" i="117"/>
  <c r="AQ22" i="117"/>
  <c r="AU24" i="117"/>
  <c r="AQ23" i="117"/>
  <c r="AQ21" i="117"/>
  <c r="AO25" i="117"/>
  <c r="AR22" i="117"/>
  <c r="AH22" i="117"/>
  <c r="AP14" i="117"/>
  <c r="AR12" i="117"/>
  <c r="AH12" i="117"/>
  <c r="AO14" i="117"/>
  <c r="AR11" i="117"/>
  <c r="AH11" i="117"/>
  <c r="AQ36" i="116"/>
  <c r="AR35" i="116"/>
  <c r="AH35" i="116"/>
  <c r="AO36" i="116"/>
  <c r="AR33" i="116"/>
  <c r="AH33" i="116"/>
  <c r="AU24" i="116"/>
  <c r="AQ23" i="116"/>
  <c r="AQ21" i="116"/>
  <c r="AQ22" i="116"/>
  <c r="AQ25" i="116" s="1"/>
  <c r="AR24" i="116" s="1"/>
  <c r="AN24" i="116"/>
  <c r="AN23" i="116"/>
  <c r="AU21" i="116"/>
  <c r="AN22" i="116"/>
  <c r="AQ11" i="116"/>
  <c r="AQ10" i="116"/>
  <c r="AU13" i="116"/>
  <c r="AQ12" i="116"/>
  <c r="AO14" i="116"/>
  <c r="AR11" i="116"/>
  <c r="AH11" i="116"/>
  <c r="AH35" i="115"/>
  <c r="AQ36" i="115"/>
  <c r="AR35" i="115"/>
  <c r="AN36" i="115"/>
  <c r="AR32" i="115"/>
  <c r="AH32" i="115"/>
  <c r="AP21" i="115"/>
  <c r="AP24" i="115"/>
  <c r="AU23" i="115"/>
  <c r="AP22" i="115"/>
  <c r="AP25" i="115" s="1"/>
  <c r="AR23" i="115" s="1"/>
  <c r="AN22" i="115"/>
  <c r="AN24" i="115"/>
  <c r="AN23" i="115"/>
  <c r="AU21" i="115"/>
  <c r="AU13" i="115"/>
  <c r="AQ12" i="115"/>
  <c r="AQ11" i="115"/>
  <c r="AQ10" i="115"/>
  <c r="AQ14" i="115"/>
  <c r="AR13" i="115"/>
  <c r="AO14" i="115"/>
  <c r="AR11" i="115"/>
  <c r="AH11" i="115"/>
  <c r="AN34" i="117"/>
  <c r="AN35" i="117"/>
  <c r="AN33" i="117"/>
  <c r="AU32" i="117"/>
  <c r="AP25" i="117"/>
  <c r="AR23" i="117"/>
  <c r="AH23" i="117"/>
  <c r="AN25" i="117"/>
  <c r="AR21" i="117"/>
  <c r="AH21" i="117"/>
  <c r="AQ14" i="117"/>
  <c r="AR13" i="117"/>
  <c r="AH13" i="117"/>
  <c r="AN13" i="117"/>
  <c r="AN12" i="117"/>
  <c r="AN11" i="117"/>
  <c r="AU10" i="117"/>
  <c r="AH34" i="116"/>
  <c r="AP36" i="116"/>
  <c r="AR34" i="116"/>
  <c r="AN36" i="116"/>
  <c r="AR32" i="116"/>
  <c r="AS34" i="116" s="1"/>
  <c r="AH32" i="116"/>
  <c r="AP24" i="116"/>
  <c r="AU23" i="116"/>
  <c r="AP22" i="116"/>
  <c r="AP21" i="116"/>
  <c r="AO25" i="116"/>
  <c r="AR22" i="116"/>
  <c r="AH22" i="116"/>
  <c r="AP14" i="116"/>
  <c r="AR12" i="116"/>
  <c r="AH12" i="116"/>
  <c r="AN14" i="116"/>
  <c r="AR10" i="116"/>
  <c r="AH10" i="116"/>
  <c r="AU34" i="115"/>
  <c r="AP33" i="115"/>
  <c r="AP32" i="115"/>
  <c r="AP35" i="115"/>
  <c r="AP36" i="115" s="1"/>
  <c r="AR34" i="115" s="1"/>
  <c r="AO35" i="115"/>
  <c r="AO34" i="115"/>
  <c r="AU33" i="115"/>
  <c r="AO32" i="115"/>
  <c r="AO36" i="115"/>
  <c r="AR33" i="115"/>
  <c r="AH24" i="115"/>
  <c r="AQ25" i="115"/>
  <c r="AR24" i="115"/>
  <c r="AO24" i="115"/>
  <c r="AO23" i="115"/>
  <c r="AU22" i="115"/>
  <c r="AO21" i="115"/>
  <c r="AP13" i="115"/>
  <c r="AU12" i="115"/>
  <c r="AP11" i="115"/>
  <c r="AP10" i="115"/>
  <c r="AP14" i="115"/>
  <c r="AR12" i="115"/>
  <c r="AN14" i="115"/>
  <c r="AR10" i="115"/>
  <c r="AH10" i="115"/>
  <c r="AP35" i="114"/>
  <c r="AU34" i="114"/>
  <c r="AP33" i="114"/>
  <c r="AP32" i="114"/>
  <c r="AP36" i="114"/>
  <c r="AR34" i="114"/>
  <c r="AO34" i="114"/>
  <c r="AU33" i="114"/>
  <c r="AO32" i="114"/>
  <c r="AO35" i="114"/>
  <c r="AO36" i="114" s="1"/>
  <c r="AR33" i="114" s="1"/>
  <c r="AQ25" i="114"/>
  <c r="AR24" i="114"/>
  <c r="AH24" i="114"/>
  <c r="AO21" i="114"/>
  <c r="AO24" i="114"/>
  <c r="AO23" i="114"/>
  <c r="AU22" i="114"/>
  <c r="AP13" i="114"/>
  <c r="AU12" i="114"/>
  <c r="AP11" i="114"/>
  <c r="AP10" i="114"/>
  <c r="AP14" i="114"/>
  <c r="AR12" i="114"/>
  <c r="AO13" i="114"/>
  <c r="AO12" i="114"/>
  <c r="AU11" i="114"/>
  <c r="AO10" i="114"/>
  <c r="AO14" i="114"/>
  <c r="AR11" i="114"/>
  <c r="AU46" i="113"/>
  <c r="AQ43" i="113"/>
  <c r="AQ34" i="113"/>
  <c r="AU35" i="113"/>
  <c r="AQ33" i="113"/>
  <c r="AQ32" i="113"/>
  <c r="AQ36" i="113"/>
  <c r="AR35" i="113"/>
  <c r="AN34" i="113"/>
  <c r="AN35" i="113"/>
  <c r="AN33" i="113"/>
  <c r="AU32" i="113"/>
  <c r="AP25" i="113"/>
  <c r="AR23" i="113"/>
  <c r="AH23" i="113"/>
  <c r="AN25" i="113"/>
  <c r="AR21" i="113"/>
  <c r="AH21" i="113"/>
  <c r="AQ14" i="113"/>
  <c r="AR13" i="113"/>
  <c r="AH13" i="113"/>
  <c r="AN13" i="113"/>
  <c r="AN12" i="113"/>
  <c r="AN11" i="113"/>
  <c r="AN14" i="113"/>
  <c r="AR10" i="113"/>
  <c r="AU10" i="113"/>
  <c r="AH34" i="112"/>
  <c r="AP36" i="112"/>
  <c r="AR34" i="112"/>
  <c r="AO36" i="112"/>
  <c r="AR33" i="112"/>
  <c r="AH33" i="112"/>
  <c r="AU35" i="114"/>
  <c r="AQ33" i="114"/>
  <c r="AQ32" i="114"/>
  <c r="AQ34" i="114"/>
  <c r="AQ36" i="114" s="1"/>
  <c r="AR35" i="114" s="1"/>
  <c r="AN35" i="114"/>
  <c r="AN33" i="114"/>
  <c r="AU32" i="114"/>
  <c r="AN34" i="114"/>
  <c r="AN36" i="114" s="1"/>
  <c r="AR32" i="114" s="1"/>
  <c r="AP25" i="114"/>
  <c r="AR23" i="114"/>
  <c r="AH23" i="114"/>
  <c r="AN25" i="114"/>
  <c r="AR21" i="114"/>
  <c r="AH21" i="114"/>
  <c r="AH13" i="114"/>
  <c r="AQ14" i="114"/>
  <c r="AR13" i="114"/>
  <c r="AN11" i="114"/>
  <c r="AU10" i="114"/>
  <c r="AN13" i="114"/>
  <c r="AN12" i="114"/>
  <c r="AN14" i="114" s="1"/>
  <c r="AR10" i="114" s="1"/>
  <c r="AP36" i="113"/>
  <c r="AR34" i="113"/>
  <c r="AH34" i="113"/>
  <c r="AH33" i="113"/>
  <c r="AO36" i="113"/>
  <c r="AR33" i="113"/>
  <c r="AQ22" i="113"/>
  <c r="AU24" i="113"/>
  <c r="AQ23" i="113"/>
  <c r="AQ21" i="113"/>
  <c r="AQ25" i="113"/>
  <c r="AR24" i="113"/>
  <c r="AO25" i="113"/>
  <c r="AR22" i="113"/>
  <c r="AH22" i="113"/>
  <c r="AP14" i="113"/>
  <c r="AR12" i="113"/>
  <c r="AH12" i="113"/>
  <c r="AO14" i="113"/>
  <c r="AR11" i="113"/>
  <c r="AS10" i="113" s="1"/>
  <c r="AH11" i="113"/>
  <c r="AQ36" i="112"/>
  <c r="AR35" i="112"/>
  <c r="AH35" i="112"/>
  <c r="AH24" i="112"/>
  <c r="AQ25" i="112"/>
  <c r="AR24" i="112"/>
  <c r="AO24" i="112"/>
  <c r="AO23" i="112"/>
  <c r="AU22" i="112"/>
  <c r="AO21" i="112"/>
  <c r="AO25" i="112"/>
  <c r="AR22" i="112"/>
  <c r="AQ14" i="112"/>
  <c r="AR13" i="112"/>
  <c r="AH13" i="112"/>
  <c r="AN13" i="112"/>
  <c r="AN12" i="112"/>
  <c r="AN11" i="112"/>
  <c r="AN14" i="112"/>
  <c r="AR10" i="112"/>
  <c r="AU10" i="112"/>
  <c r="AN35" i="112"/>
  <c r="AN33" i="112"/>
  <c r="AU32" i="112"/>
  <c r="AN34" i="112"/>
  <c r="AP25" i="112"/>
  <c r="AR23" i="112"/>
  <c r="AH23" i="112"/>
  <c r="AN25" i="112"/>
  <c r="AR21" i="112"/>
  <c r="AS22" i="112" s="1"/>
  <c r="AH21" i="112"/>
  <c r="AP13" i="112"/>
  <c r="AU12" i="112"/>
  <c r="AP11" i="112"/>
  <c r="AP10" i="112"/>
  <c r="AP14" i="112"/>
  <c r="AR12" i="112"/>
  <c r="AO13" i="112"/>
  <c r="AO12" i="112"/>
  <c r="AU11" i="112"/>
  <c r="AO10" i="112"/>
  <c r="AO14" i="112"/>
  <c r="AR11" i="112"/>
  <c r="AS11" i="112"/>
  <c r="AN44" i="111"/>
  <c r="AU43" i="111"/>
  <c r="AU44" i="111"/>
  <c r="AO43" i="111"/>
  <c r="AU35" i="111"/>
  <c r="AQ33" i="111"/>
  <c r="AQ32" i="111"/>
  <c r="AQ34" i="111"/>
  <c r="AP24" i="111"/>
  <c r="AU23" i="111"/>
  <c r="AP22" i="111"/>
  <c r="AP21" i="111"/>
  <c r="AU24" i="111"/>
  <c r="AQ23" i="111"/>
  <c r="AQ22" i="111"/>
  <c r="AQ21" i="111"/>
  <c r="AU13" i="111"/>
  <c r="AQ12" i="111"/>
  <c r="AQ11" i="111"/>
  <c r="AQ10" i="111"/>
  <c r="AH10" i="111"/>
  <c r="AN24" i="111"/>
  <c r="AN23" i="111"/>
  <c r="AN22" i="111"/>
  <c r="AU21" i="111"/>
  <c r="AH12" i="111"/>
  <c r="AH11" i="111"/>
  <c r="AU43" i="110"/>
  <c r="AN44" i="110"/>
  <c r="AH34" i="110"/>
  <c r="AH33" i="110"/>
  <c r="AQ22" i="110"/>
  <c r="AU24" i="110"/>
  <c r="AQ23" i="110"/>
  <c r="AQ21" i="110"/>
  <c r="AH22" i="110"/>
  <c r="AH13" i="110"/>
  <c r="AH35" i="110"/>
  <c r="AH32" i="110"/>
  <c r="AP21" i="110"/>
  <c r="AP24" i="110"/>
  <c r="AU23" i="110"/>
  <c r="AP22" i="110"/>
  <c r="AN22" i="110"/>
  <c r="AN24" i="110"/>
  <c r="AN23" i="110"/>
  <c r="AU21" i="110"/>
  <c r="AP13" i="110"/>
  <c r="AU12" i="110"/>
  <c r="AP11" i="110"/>
  <c r="AP10" i="110"/>
  <c r="AH11" i="110"/>
  <c r="AH34" i="109"/>
  <c r="AH32" i="109"/>
  <c r="AU24" i="109"/>
  <c r="AQ23" i="109"/>
  <c r="AQ21" i="109"/>
  <c r="AQ22" i="109"/>
  <c r="AN24" i="109"/>
  <c r="AN23" i="109"/>
  <c r="AU21" i="109"/>
  <c r="AN22" i="109"/>
  <c r="AQ11" i="109"/>
  <c r="AQ10" i="109"/>
  <c r="AU13" i="109"/>
  <c r="AQ12" i="109"/>
  <c r="AH10" i="109"/>
  <c r="AN13" i="110"/>
  <c r="AN12" i="110"/>
  <c r="AN11" i="110"/>
  <c r="AU10" i="110"/>
  <c r="AH35" i="109"/>
  <c r="AH33" i="109"/>
  <c r="AP24" i="109"/>
  <c r="AU23" i="109"/>
  <c r="AP22" i="109"/>
  <c r="AP21" i="109"/>
  <c r="AH22" i="109"/>
  <c r="AH12" i="109"/>
  <c r="AO13" i="109"/>
  <c r="AO12" i="109"/>
  <c r="AU11" i="109"/>
  <c r="AO10" i="109"/>
  <c r="AN44" i="108"/>
  <c r="AU43" i="108"/>
  <c r="AH34" i="108"/>
  <c r="AH32" i="108"/>
  <c r="AH23" i="108"/>
  <c r="AO24" i="108"/>
  <c r="AO23" i="108"/>
  <c r="AU22" i="108"/>
  <c r="AO21" i="108"/>
  <c r="AP13" i="108"/>
  <c r="AU12" i="108"/>
  <c r="AP11" i="108"/>
  <c r="AP10" i="108"/>
  <c r="AH11" i="108"/>
  <c r="AH46" i="107"/>
  <c r="AH44" i="107"/>
  <c r="AH35" i="107"/>
  <c r="AQ34" i="108"/>
  <c r="AU35" i="108"/>
  <c r="AQ33" i="108"/>
  <c r="AQ32" i="108"/>
  <c r="AO35" i="108"/>
  <c r="AO34" i="108"/>
  <c r="AU33" i="108"/>
  <c r="AO32" i="108"/>
  <c r="AQ22" i="108"/>
  <c r="AU24" i="108"/>
  <c r="AQ23" i="108"/>
  <c r="AQ21" i="108"/>
  <c r="AH21" i="108"/>
  <c r="AH13" i="108"/>
  <c r="AN13" i="108"/>
  <c r="AN12" i="108"/>
  <c r="AN11" i="108"/>
  <c r="AU10" i="108"/>
  <c r="AP44" i="107"/>
  <c r="AP46" i="107"/>
  <c r="AU45" i="107"/>
  <c r="AP43" i="107"/>
  <c r="AH43" i="107"/>
  <c r="AH34" i="107"/>
  <c r="AO34" i="107"/>
  <c r="AU33" i="107"/>
  <c r="AO32" i="107"/>
  <c r="AO35" i="107"/>
  <c r="AN35" i="107"/>
  <c r="AN33" i="107"/>
  <c r="AU32" i="107"/>
  <c r="AN34" i="107"/>
  <c r="AH24" i="107"/>
  <c r="AH21" i="107"/>
  <c r="AH13" i="107"/>
  <c r="AN11" i="107"/>
  <c r="AU10" i="107"/>
  <c r="AN13" i="107"/>
  <c r="AN12" i="107"/>
  <c r="AP46" i="106"/>
  <c r="AU45" i="106"/>
  <c r="AP43" i="106"/>
  <c r="AP44" i="106"/>
  <c r="AH43" i="106"/>
  <c r="AH34" i="106"/>
  <c r="AH33" i="106"/>
  <c r="AQ22" i="106"/>
  <c r="AU24" i="106"/>
  <c r="AQ23" i="106"/>
  <c r="AQ21" i="106"/>
  <c r="AH22" i="106"/>
  <c r="AH12" i="106"/>
  <c r="AH11" i="106"/>
  <c r="AH46" i="105"/>
  <c r="AH44" i="105"/>
  <c r="AH35" i="105"/>
  <c r="AH33" i="105"/>
  <c r="AP24" i="105"/>
  <c r="AU23" i="105"/>
  <c r="AP22" i="105"/>
  <c r="AP21" i="105"/>
  <c r="AH22" i="105"/>
  <c r="AH12" i="105"/>
  <c r="AP24" i="107"/>
  <c r="AU23" i="107"/>
  <c r="AP22" i="107"/>
  <c r="AP21" i="107"/>
  <c r="AH22" i="107"/>
  <c r="AH12" i="107"/>
  <c r="AO13" i="107"/>
  <c r="AO12" i="107"/>
  <c r="AU11" i="107"/>
  <c r="AO10" i="107"/>
  <c r="AU46" i="106"/>
  <c r="AQ45" i="106"/>
  <c r="AQ44" i="106"/>
  <c r="AQ43" i="106"/>
  <c r="AU44" i="106"/>
  <c r="AO46" i="106"/>
  <c r="AO45" i="106"/>
  <c r="AO43" i="106"/>
  <c r="AQ34" i="106"/>
  <c r="AU35" i="106"/>
  <c r="AQ33" i="106"/>
  <c r="AQ32" i="106"/>
  <c r="AN34" i="106"/>
  <c r="AN35" i="106"/>
  <c r="AN33" i="106"/>
  <c r="AU32" i="106"/>
  <c r="AH23" i="106"/>
  <c r="AH21" i="106"/>
  <c r="AH13" i="106"/>
  <c r="AN13" i="106"/>
  <c r="AN12" i="106"/>
  <c r="AN11" i="106"/>
  <c r="AU10" i="106"/>
  <c r="AP44" i="105"/>
  <c r="AP46" i="105"/>
  <c r="AU45" i="105"/>
  <c r="AP43" i="105"/>
  <c r="AH43" i="105"/>
  <c r="AH34" i="105"/>
  <c r="AH32" i="105"/>
  <c r="AU24" i="105"/>
  <c r="AQ23" i="105"/>
  <c r="AQ21" i="105"/>
  <c r="AQ22" i="105"/>
  <c r="AN24" i="105"/>
  <c r="AN23" i="105"/>
  <c r="AU21" i="105"/>
  <c r="AN22" i="105"/>
  <c r="AQ11" i="105"/>
  <c r="AQ10" i="105"/>
  <c r="AU13" i="105"/>
  <c r="AQ12" i="105"/>
  <c r="AH11" i="105"/>
  <c r="AQ34" i="104"/>
  <c r="AU35" i="104"/>
  <c r="AQ33" i="104"/>
  <c r="AQ32" i="104"/>
  <c r="AN34" i="104"/>
  <c r="AN35" i="104"/>
  <c r="AN33" i="104"/>
  <c r="AU32" i="104"/>
  <c r="AH23" i="104"/>
  <c r="AH21" i="104"/>
  <c r="AH13" i="104"/>
  <c r="AN13" i="104"/>
  <c r="AN12" i="104"/>
  <c r="AN11" i="104"/>
  <c r="AU10" i="104"/>
  <c r="AP44" i="103"/>
  <c r="AP46" i="103"/>
  <c r="AU45" i="103"/>
  <c r="AP43" i="103"/>
  <c r="AH43" i="103"/>
  <c r="AH34" i="103"/>
  <c r="AN35" i="103"/>
  <c r="AN33" i="103"/>
  <c r="AU32" i="103"/>
  <c r="AN34" i="103"/>
  <c r="AH23" i="103"/>
  <c r="AH21" i="103"/>
  <c r="AH13" i="103"/>
  <c r="AN11" i="103"/>
  <c r="AU10" i="103"/>
  <c r="AN13" i="103"/>
  <c r="AN12" i="103"/>
  <c r="AP46" i="102"/>
  <c r="AU45" i="102"/>
  <c r="AP43" i="102"/>
  <c r="AP44" i="102"/>
  <c r="AH43" i="102"/>
  <c r="AH34" i="102"/>
  <c r="AH33" i="102"/>
  <c r="AN11" i="105"/>
  <c r="AU10" i="105"/>
  <c r="AN13" i="105"/>
  <c r="AN12" i="105"/>
  <c r="AP46" i="104"/>
  <c r="AU45" i="104"/>
  <c r="AH34" i="104"/>
  <c r="AH33" i="104"/>
  <c r="AQ22" i="104"/>
  <c r="AU24" i="104"/>
  <c r="AQ23" i="104"/>
  <c r="AQ21" i="104"/>
  <c r="AH22" i="104"/>
  <c r="AH12" i="104"/>
  <c r="AO13" i="104"/>
  <c r="AO12" i="104"/>
  <c r="AU11" i="104"/>
  <c r="AO10" i="104"/>
  <c r="AQ43" i="103"/>
  <c r="AU46" i="103"/>
  <c r="AQ45" i="103"/>
  <c r="AQ44" i="103"/>
  <c r="AO46" i="103"/>
  <c r="AO45" i="103"/>
  <c r="AO43" i="103"/>
  <c r="AU44" i="103"/>
  <c r="AU35" i="103"/>
  <c r="AQ33" i="103"/>
  <c r="AQ32" i="103"/>
  <c r="AQ34" i="103"/>
  <c r="AO34" i="103"/>
  <c r="AU33" i="103"/>
  <c r="AO32" i="103"/>
  <c r="AO35" i="103"/>
  <c r="AH24" i="103"/>
  <c r="AO21" i="103"/>
  <c r="AO24" i="103"/>
  <c r="AO23" i="103"/>
  <c r="AU22" i="103"/>
  <c r="AP13" i="103"/>
  <c r="AU12" i="103"/>
  <c r="AP11" i="103"/>
  <c r="AP10" i="103"/>
  <c r="AH11" i="103"/>
  <c r="AH46" i="102"/>
  <c r="AH44" i="102"/>
  <c r="AH35" i="102"/>
  <c r="AH24" i="102"/>
  <c r="AO24" i="102"/>
  <c r="AO23" i="102"/>
  <c r="AU22" i="102"/>
  <c r="AO21" i="102"/>
  <c r="AP13" i="102"/>
  <c r="AU12" i="102"/>
  <c r="AP11" i="102"/>
  <c r="AP10" i="102"/>
  <c r="AH11" i="102"/>
  <c r="AH32" i="102"/>
  <c r="AP21" i="102"/>
  <c r="AP24" i="102"/>
  <c r="AU23" i="102"/>
  <c r="AP22" i="102"/>
  <c r="AN22" i="102"/>
  <c r="AN24" i="102"/>
  <c r="AN23" i="102"/>
  <c r="AU21" i="102"/>
  <c r="AU13" i="102"/>
  <c r="AQ12" i="102"/>
  <c r="AQ11" i="102"/>
  <c r="AQ10" i="102"/>
  <c r="AH10" i="102"/>
  <c r="AQ36" i="111"/>
  <c r="AR35" i="111"/>
  <c r="AP35" i="111"/>
  <c r="AU34" i="111"/>
  <c r="AP33" i="111"/>
  <c r="AP32" i="111"/>
  <c r="AP36" i="111"/>
  <c r="AR34" i="111"/>
  <c r="AO35" i="111"/>
  <c r="AO34" i="111"/>
  <c r="AU33" i="111"/>
  <c r="AO32" i="111"/>
  <c r="AO36" i="111"/>
  <c r="AR33" i="111"/>
  <c r="AP25" i="111"/>
  <c r="AR23" i="111"/>
  <c r="AN35" i="111"/>
  <c r="AN33" i="111"/>
  <c r="AU32" i="111"/>
  <c r="AN34" i="111"/>
  <c r="AQ25" i="111"/>
  <c r="AR24" i="111"/>
  <c r="AO24" i="111"/>
  <c r="AO23" i="111"/>
  <c r="AU22" i="111"/>
  <c r="AO21" i="111"/>
  <c r="AO25" i="111"/>
  <c r="AR22" i="111"/>
  <c r="AQ14" i="111"/>
  <c r="AR13" i="111"/>
  <c r="AH13" i="111"/>
  <c r="AN13" i="111"/>
  <c r="AN12" i="111"/>
  <c r="AN11" i="111"/>
  <c r="AN14" i="111"/>
  <c r="AR10" i="111"/>
  <c r="AU10" i="111"/>
  <c r="AO43" i="110"/>
  <c r="AU44" i="110"/>
  <c r="AP13" i="111"/>
  <c r="AU12" i="111"/>
  <c r="AP11" i="111"/>
  <c r="AP10" i="111"/>
  <c r="AP14" i="111"/>
  <c r="AR12" i="111"/>
  <c r="AO13" i="111"/>
  <c r="AO12" i="111"/>
  <c r="AU11" i="111"/>
  <c r="AO10" i="111"/>
  <c r="AO14" i="111"/>
  <c r="AR11" i="111"/>
  <c r="AS11" i="111"/>
  <c r="AP35" i="110"/>
  <c r="AU34" i="110"/>
  <c r="AP33" i="110"/>
  <c r="AP32" i="110"/>
  <c r="AP36" i="110"/>
  <c r="AR34" i="110"/>
  <c r="AO35" i="110"/>
  <c r="AO34" i="110"/>
  <c r="AU33" i="110"/>
  <c r="AO32" i="110"/>
  <c r="AO36" i="110"/>
  <c r="AR33" i="110"/>
  <c r="AH24" i="110"/>
  <c r="AQ25" i="110"/>
  <c r="AR24" i="110"/>
  <c r="AO24" i="110"/>
  <c r="AO23" i="110"/>
  <c r="AU22" i="110"/>
  <c r="AO21" i="110"/>
  <c r="AU13" i="110"/>
  <c r="AQ12" i="110"/>
  <c r="AQ11" i="110"/>
  <c r="AQ10" i="110"/>
  <c r="AQ14" i="110"/>
  <c r="AR13" i="110"/>
  <c r="AU35" i="110"/>
  <c r="AQ34" i="110"/>
  <c r="AQ33" i="110"/>
  <c r="AQ32" i="110"/>
  <c r="AQ36" i="110"/>
  <c r="AR35" i="110"/>
  <c r="AN35" i="110"/>
  <c r="AN34" i="110"/>
  <c r="AN33" i="110"/>
  <c r="AN36" i="110"/>
  <c r="AR32" i="110"/>
  <c r="AS35" i="110" s="1"/>
  <c r="AU32" i="110"/>
  <c r="AP25" i="110"/>
  <c r="AR23" i="110"/>
  <c r="AH23" i="110"/>
  <c r="AN25" i="110"/>
  <c r="AR21" i="110"/>
  <c r="AH21" i="110"/>
  <c r="AP14" i="110"/>
  <c r="AR12" i="110"/>
  <c r="AH12" i="110"/>
  <c r="AO13" i="110"/>
  <c r="AO12" i="110"/>
  <c r="AU11" i="110"/>
  <c r="AO10" i="110"/>
  <c r="AO14" i="110"/>
  <c r="AR11" i="110"/>
  <c r="AP35" i="109"/>
  <c r="AU34" i="109"/>
  <c r="AP33" i="109"/>
  <c r="AP32" i="109"/>
  <c r="AP36" i="109"/>
  <c r="AR34" i="109"/>
  <c r="AN35" i="109"/>
  <c r="AN33" i="109"/>
  <c r="AU32" i="109"/>
  <c r="AN34" i="109"/>
  <c r="AN36" i="109" s="1"/>
  <c r="AR32" i="109" s="1"/>
  <c r="AQ25" i="109"/>
  <c r="AR24" i="109"/>
  <c r="AH24" i="109"/>
  <c r="AN25" i="109"/>
  <c r="AR21" i="109"/>
  <c r="AH21" i="109"/>
  <c r="AH13" i="109"/>
  <c r="AQ14" i="109"/>
  <c r="AR13" i="109"/>
  <c r="AN11" i="109"/>
  <c r="AU10" i="109"/>
  <c r="AN13" i="109"/>
  <c r="AN12" i="109"/>
  <c r="AU44" i="108"/>
  <c r="AO43" i="108"/>
  <c r="AN14" i="110"/>
  <c r="AR10" i="110"/>
  <c r="AS11" i="110" s="1"/>
  <c r="AH10" i="110"/>
  <c r="AU35" i="109"/>
  <c r="AQ33" i="109"/>
  <c r="AQ32" i="109"/>
  <c r="AQ34" i="109"/>
  <c r="AQ36" i="109" s="1"/>
  <c r="AR35" i="109" s="1"/>
  <c r="AO34" i="109"/>
  <c r="AU33" i="109"/>
  <c r="AO32" i="109"/>
  <c r="AO35" i="109"/>
  <c r="AO36" i="109" s="1"/>
  <c r="AR33" i="109" s="1"/>
  <c r="AS33" i="109" s="1"/>
  <c r="AP25" i="109"/>
  <c r="AR23" i="109"/>
  <c r="AH23" i="109"/>
  <c r="AO21" i="109"/>
  <c r="AO24" i="109"/>
  <c r="AO23" i="109"/>
  <c r="AU22" i="109"/>
  <c r="AP13" i="109"/>
  <c r="AU12" i="109"/>
  <c r="AP11" i="109"/>
  <c r="AP10" i="109"/>
  <c r="AO14" i="109"/>
  <c r="AR11" i="109"/>
  <c r="AH11" i="109"/>
  <c r="AU34" i="108"/>
  <c r="AP33" i="108"/>
  <c r="AP32" i="108"/>
  <c r="AP35" i="108"/>
  <c r="AP36" i="108" s="1"/>
  <c r="AR34" i="108" s="1"/>
  <c r="AN34" i="108"/>
  <c r="AN35" i="108"/>
  <c r="AN33" i="108"/>
  <c r="AN36" i="108"/>
  <c r="AR32" i="108"/>
  <c r="AU32" i="108"/>
  <c r="AP21" i="108"/>
  <c r="AP24" i="108"/>
  <c r="AU23" i="108"/>
  <c r="AP22" i="108"/>
  <c r="AP25" i="108" s="1"/>
  <c r="AR23" i="108" s="1"/>
  <c r="AO25" i="108"/>
  <c r="AR22" i="108"/>
  <c r="AH22" i="108"/>
  <c r="AP14" i="108"/>
  <c r="AR12" i="108"/>
  <c r="AH12" i="108"/>
  <c r="AO13" i="108"/>
  <c r="AO12" i="108"/>
  <c r="AU11" i="108"/>
  <c r="AO10" i="108"/>
  <c r="AQ43" i="107"/>
  <c r="AU46" i="107"/>
  <c r="AQ45" i="107"/>
  <c r="AQ44" i="107"/>
  <c r="AO46" i="107"/>
  <c r="AO45" i="107"/>
  <c r="AO43" i="107"/>
  <c r="AO47" i="107"/>
  <c r="AR44" i="107"/>
  <c r="AU44" i="107"/>
  <c r="AU35" i="107"/>
  <c r="AQ33" i="107"/>
  <c r="AQ32" i="107"/>
  <c r="AQ34" i="107"/>
  <c r="AQ36" i="107"/>
  <c r="AR35" i="107"/>
  <c r="AH35" i="108"/>
  <c r="AQ36" i="108"/>
  <c r="AR35" i="108"/>
  <c r="AH33" i="108"/>
  <c r="AO36" i="108"/>
  <c r="AR33" i="108"/>
  <c r="AH24" i="108"/>
  <c r="AQ25" i="108"/>
  <c r="AR24" i="108"/>
  <c r="AN22" i="108"/>
  <c r="AN24" i="108"/>
  <c r="AN23" i="108"/>
  <c r="AN25" i="108" s="1"/>
  <c r="AR21" i="108" s="1"/>
  <c r="AU21" i="108"/>
  <c r="AU13" i="108"/>
  <c r="AQ12" i="108"/>
  <c r="AQ11" i="108"/>
  <c r="AQ10" i="108"/>
  <c r="AH10" i="108"/>
  <c r="AN14" i="108"/>
  <c r="AR10" i="108"/>
  <c r="AH45" i="107"/>
  <c r="AP47" i="107"/>
  <c r="AR45" i="107"/>
  <c r="AU43" i="107"/>
  <c r="AN46" i="107"/>
  <c r="AN45" i="107"/>
  <c r="AN44" i="107"/>
  <c r="AP35" i="107"/>
  <c r="AU34" i="107"/>
  <c r="AP33" i="107"/>
  <c r="AP32" i="107"/>
  <c r="AP36" i="107"/>
  <c r="AR34" i="107"/>
  <c r="AN36" i="107"/>
  <c r="AR32" i="107"/>
  <c r="AO36" i="107"/>
  <c r="AR33" i="107"/>
  <c r="AS34" i="107"/>
  <c r="AH33" i="107"/>
  <c r="AH32" i="107"/>
  <c r="AU24" i="107"/>
  <c r="AQ23" i="107"/>
  <c r="AQ21" i="107"/>
  <c r="AQ22" i="107"/>
  <c r="AQ25" i="107"/>
  <c r="AR24" i="107"/>
  <c r="AN24" i="107"/>
  <c r="AN23" i="107"/>
  <c r="AU21" i="107"/>
  <c r="AN22" i="107"/>
  <c r="AN25" i="107"/>
  <c r="AR21" i="107"/>
  <c r="AQ11" i="107"/>
  <c r="AQ10" i="107"/>
  <c r="AQ12" i="107"/>
  <c r="AQ14" i="107"/>
  <c r="AR13" i="107"/>
  <c r="AU13" i="107"/>
  <c r="AN14" i="107"/>
  <c r="AR10" i="107"/>
  <c r="AH10" i="107"/>
  <c r="AP47" i="106"/>
  <c r="AR45" i="106"/>
  <c r="AH45" i="106"/>
  <c r="AN46" i="106"/>
  <c r="AN45" i="106"/>
  <c r="AN44" i="106"/>
  <c r="AU43" i="106"/>
  <c r="AU34" i="106"/>
  <c r="AP33" i="106"/>
  <c r="AP32" i="106"/>
  <c r="AP35" i="106"/>
  <c r="AP36" i="106"/>
  <c r="AR34" i="106"/>
  <c r="AO35" i="106"/>
  <c r="AO34" i="106"/>
  <c r="AU33" i="106"/>
  <c r="AO32" i="106"/>
  <c r="AO36" i="106"/>
  <c r="AR33" i="106"/>
  <c r="AH24" i="106"/>
  <c r="AQ25" i="106"/>
  <c r="AR24" i="106"/>
  <c r="AO24" i="106"/>
  <c r="AO23" i="106"/>
  <c r="AU22" i="106"/>
  <c r="AO21" i="106"/>
  <c r="AO25" i="106"/>
  <c r="AR22" i="106"/>
  <c r="AP13" i="106"/>
  <c r="AU12" i="106"/>
  <c r="AP11" i="106"/>
  <c r="AP10" i="106"/>
  <c r="AP14" i="106"/>
  <c r="AR12" i="106"/>
  <c r="AO13" i="106"/>
  <c r="AO12" i="106"/>
  <c r="AU11" i="106"/>
  <c r="AO10" i="106"/>
  <c r="AO14" i="106"/>
  <c r="AR11" i="106"/>
  <c r="AQ43" i="105"/>
  <c r="AU46" i="105"/>
  <c r="AQ45" i="105"/>
  <c r="AQ44" i="105"/>
  <c r="AO46" i="105"/>
  <c r="AO45" i="105"/>
  <c r="AO43" i="105"/>
  <c r="AO47" i="105"/>
  <c r="AR44" i="105"/>
  <c r="AU44" i="105"/>
  <c r="AU35" i="105"/>
  <c r="AQ33" i="105"/>
  <c r="AQ32" i="105"/>
  <c r="AQ34" i="105"/>
  <c r="AO34" i="105"/>
  <c r="AU33" i="105"/>
  <c r="AO32" i="105"/>
  <c r="AO35" i="105"/>
  <c r="AP25" i="105"/>
  <c r="AR23" i="105"/>
  <c r="AH23" i="105"/>
  <c r="AO21" i="105"/>
  <c r="AO24" i="105"/>
  <c r="AO23" i="105"/>
  <c r="AU22" i="105"/>
  <c r="AP13" i="105"/>
  <c r="AU12" i="105"/>
  <c r="AP11" i="105"/>
  <c r="AP10" i="105"/>
  <c r="AP14" i="105"/>
  <c r="AR12" i="105"/>
  <c r="AP25" i="107"/>
  <c r="AR23" i="107"/>
  <c r="AH23" i="107"/>
  <c r="AO21" i="107"/>
  <c r="AO23" i="107"/>
  <c r="AO24" i="107"/>
  <c r="AO25" i="107"/>
  <c r="AR22" i="107"/>
  <c r="AS22" i="107"/>
  <c r="AU22" i="107"/>
  <c r="AP13" i="107"/>
  <c r="AU12" i="107"/>
  <c r="AP11" i="107"/>
  <c r="AP10" i="107"/>
  <c r="AP14" i="107"/>
  <c r="AR12" i="107"/>
  <c r="AO14" i="107"/>
  <c r="AR11" i="107"/>
  <c r="AS12" i="107"/>
  <c r="AH11" i="107"/>
  <c r="AQ47" i="106"/>
  <c r="AR46" i="106"/>
  <c r="AH46" i="106"/>
  <c r="AO47" i="106"/>
  <c r="AR44" i="106"/>
  <c r="AH44" i="106"/>
  <c r="AH35" i="106"/>
  <c r="AQ36" i="106"/>
  <c r="AR35" i="106"/>
  <c r="AN36" i="106"/>
  <c r="AR32" i="106"/>
  <c r="AH32" i="106"/>
  <c r="AP21" i="106"/>
  <c r="AP22" i="106"/>
  <c r="AP24" i="106"/>
  <c r="AP25" i="106"/>
  <c r="AR23" i="106"/>
  <c r="AU23" i="106"/>
  <c r="AN22" i="106"/>
  <c r="AN23" i="106"/>
  <c r="AN24" i="106"/>
  <c r="AN25" i="106"/>
  <c r="AR21" i="106"/>
  <c r="AS21" i="106"/>
  <c r="AU21" i="106"/>
  <c r="AU13" i="106"/>
  <c r="AQ12" i="106"/>
  <c r="AQ11" i="106"/>
  <c r="AQ10" i="106"/>
  <c r="AQ14" i="106"/>
  <c r="AR13" i="106"/>
  <c r="AH10" i="106"/>
  <c r="AN14" i="106"/>
  <c r="AR10" i="106"/>
  <c r="AH45" i="105"/>
  <c r="AP47" i="105"/>
  <c r="AR45" i="105"/>
  <c r="AU43" i="105"/>
  <c r="AN46" i="105"/>
  <c r="AN45" i="105"/>
  <c r="AN44" i="105"/>
  <c r="AN47" i="105"/>
  <c r="AR43" i="105"/>
  <c r="AP35" i="105"/>
  <c r="AU34" i="105"/>
  <c r="AP33" i="105"/>
  <c r="AP32" i="105"/>
  <c r="AP36" i="105"/>
  <c r="AR34" i="105"/>
  <c r="AN35" i="105"/>
  <c r="AN33" i="105"/>
  <c r="AU32" i="105"/>
  <c r="AN34" i="105"/>
  <c r="AQ25" i="105"/>
  <c r="AR24" i="105"/>
  <c r="AH24" i="105"/>
  <c r="AN25" i="105"/>
  <c r="AR21" i="105"/>
  <c r="AH21" i="105"/>
  <c r="AH13" i="105"/>
  <c r="AQ14" i="105"/>
  <c r="AR13" i="105"/>
  <c r="AO13" i="105"/>
  <c r="AO12" i="105"/>
  <c r="AU11" i="105"/>
  <c r="AO10" i="105"/>
  <c r="AO14" i="105"/>
  <c r="AR11" i="105"/>
  <c r="AU46" i="104"/>
  <c r="AQ45" i="104"/>
  <c r="AH35" i="104"/>
  <c r="AQ36" i="104"/>
  <c r="AR35" i="104"/>
  <c r="AN36" i="104"/>
  <c r="AR32" i="104"/>
  <c r="AH32" i="104"/>
  <c r="AP21" i="104"/>
  <c r="AP24" i="104"/>
  <c r="AU23" i="104"/>
  <c r="AP22" i="104"/>
  <c r="AN22" i="104"/>
  <c r="AN24" i="104"/>
  <c r="AN23" i="104"/>
  <c r="AU21" i="104"/>
  <c r="AU13" i="104"/>
  <c r="AQ12" i="104"/>
  <c r="AQ11" i="104"/>
  <c r="AQ10" i="104"/>
  <c r="AQ14" i="104"/>
  <c r="AR13" i="104"/>
  <c r="AH10" i="104"/>
  <c r="AN14" i="104"/>
  <c r="AR10" i="104"/>
  <c r="AH45" i="103"/>
  <c r="AP47" i="103"/>
  <c r="AR45" i="103"/>
  <c r="AU43" i="103"/>
  <c r="AN46" i="103"/>
  <c r="AN45" i="103"/>
  <c r="AN44" i="103"/>
  <c r="AN47" i="103"/>
  <c r="AR43" i="103"/>
  <c r="AP35" i="103"/>
  <c r="AU34" i="103"/>
  <c r="AP33" i="103"/>
  <c r="AP32" i="103"/>
  <c r="AP36" i="103"/>
  <c r="AR34" i="103"/>
  <c r="AN36" i="103"/>
  <c r="AR32" i="103"/>
  <c r="AH32" i="103"/>
  <c r="AP24" i="103"/>
  <c r="AU23" i="103"/>
  <c r="AP22" i="103"/>
  <c r="AP21" i="103"/>
  <c r="AN24" i="103"/>
  <c r="AN23" i="103"/>
  <c r="AU21" i="103"/>
  <c r="AN22" i="103"/>
  <c r="AQ11" i="103"/>
  <c r="AQ10" i="103"/>
  <c r="AU13" i="103"/>
  <c r="AQ12" i="103"/>
  <c r="AN14" i="103"/>
  <c r="AR10" i="103"/>
  <c r="AH10" i="103"/>
  <c r="AP47" i="102"/>
  <c r="AR45" i="102"/>
  <c r="AH45" i="102"/>
  <c r="AN46" i="102"/>
  <c r="AN45" i="102"/>
  <c r="AN44" i="102"/>
  <c r="AN47" i="102"/>
  <c r="AR43" i="102"/>
  <c r="AU43" i="102"/>
  <c r="AU34" i="102"/>
  <c r="AP33" i="102"/>
  <c r="AP35" i="102"/>
  <c r="AP32" i="102"/>
  <c r="AP36" i="102"/>
  <c r="AR34" i="102"/>
  <c r="AO35" i="102"/>
  <c r="AO34" i="102"/>
  <c r="AU33" i="102"/>
  <c r="AO32" i="102"/>
  <c r="AO36" i="102"/>
  <c r="AR33" i="102"/>
  <c r="AN14" i="105"/>
  <c r="AR10" i="105"/>
  <c r="AH10" i="105"/>
  <c r="AU34" i="104"/>
  <c r="AP33" i="104"/>
  <c r="AP32" i="104"/>
  <c r="AP35" i="104"/>
  <c r="AO35" i="104"/>
  <c r="AO34" i="104"/>
  <c r="AU33" i="104"/>
  <c r="AO32" i="104"/>
  <c r="AO36" i="104"/>
  <c r="AR33" i="104"/>
  <c r="AH24" i="104"/>
  <c r="AQ25" i="104"/>
  <c r="AR24" i="104"/>
  <c r="AO24" i="104"/>
  <c r="AO23" i="104"/>
  <c r="AU22" i="104"/>
  <c r="AO21" i="104"/>
  <c r="AO25" i="104"/>
  <c r="AR22" i="104"/>
  <c r="AP13" i="104"/>
  <c r="AU12" i="104"/>
  <c r="AP11" i="104"/>
  <c r="AP10" i="104"/>
  <c r="AP14" i="104"/>
  <c r="AR12" i="104"/>
  <c r="AO14" i="104"/>
  <c r="AR11" i="104"/>
  <c r="AH11" i="104"/>
  <c r="AQ47" i="103"/>
  <c r="AR46" i="103"/>
  <c r="AH46" i="103"/>
  <c r="AO47" i="103"/>
  <c r="AR44" i="103"/>
  <c r="AH44" i="103"/>
  <c r="AQ36" i="103"/>
  <c r="AR35" i="103"/>
  <c r="AH35" i="103"/>
  <c r="AO36" i="103"/>
  <c r="AR33" i="103"/>
  <c r="AH33" i="103"/>
  <c r="AU24" i="103"/>
  <c r="AQ23" i="103"/>
  <c r="AQ21" i="103"/>
  <c r="AQ22" i="103"/>
  <c r="AO25" i="103"/>
  <c r="AR22" i="103"/>
  <c r="AH22" i="103"/>
  <c r="AP14" i="103"/>
  <c r="AR12" i="103"/>
  <c r="AH12" i="103"/>
  <c r="AO13" i="103"/>
  <c r="AO12" i="103"/>
  <c r="AU11" i="103"/>
  <c r="AO10" i="103"/>
  <c r="AO14" i="103"/>
  <c r="AR11" i="103"/>
  <c r="AU46" i="102"/>
  <c r="AQ45" i="102"/>
  <c r="AQ44" i="102"/>
  <c r="AQ43" i="102"/>
  <c r="AQ47" i="102"/>
  <c r="AR46" i="102"/>
  <c r="AU44" i="102"/>
  <c r="AO46" i="102"/>
  <c r="AO45" i="102"/>
  <c r="AO43" i="102"/>
  <c r="AO47" i="102"/>
  <c r="AR44" i="102"/>
  <c r="AS44" i="102"/>
  <c r="AQ34" i="102"/>
  <c r="AU35" i="102"/>
  <c r="AQ33" i="102"/>
  <c r="AQ32" i="102"/>
  <c r="AQ36" i="102"/>
  <c r="AR35" i="102"/>
  <c r="AQ22" i="102"/>
  <c r="AU24" i="102"/>
  <c r="AQ23" i="102"/>
  <c r="AQ21" i="102"/>
  <c r="AQ25" i="102"/>
  <c r="AR24" i="102"/>
  <c r="AO25" i="102"/>
  <c r="AR22" i="102"/>
  <c r="AH22" i="102"/>
  <c r="AP14" i="102"/>
  <c r="AR12" i="102"/>
  <c r="AH12" i="102"/>
  <c r="AO13" i="102"/>
  <c r="AO12" i="102"/>
  <c r="AU11" i="102"/>
  <c r="AO10" i="102"/>
  <c r="AO14" i="102"/>
  <c r="AR11" i="102"/>
  <c r="AN34" i="102"/>
  <c r="AN35" i="102"/>
  <c r="AN33" i="102"/>
  <c r="AN36" i="102"/>
  <c r="AR32" i="102"/>
  <c r="AU32" i="102"/>
  <c r="AP25" i="102"/>
  <c r="AR23" i="102"/>
  <c r="AH23" i="102"/>
  <c r="AN25" i="102"/>
  <c r="AR21" i="102"/>
  <c r="AH21" i="102"/>
  <c r="AQ14" i="102"/>
  <c r="AR13" i="102"/>
  <c r="AH13" i="102"/>
  <c r="AN13" i="102"/>
  <c r="AN12" i="102"/>
  <c r="AN11" i="102"/>
  <c r="AN14" i="102"/>
  <c r="AR10" i="102"/>
  <c r="AU10" i="102"/>
  <c r="AH45" i="101"/>
  <c r="AN46" i="101"/>
  <c r="AN45" i="101"/>
  <c r="AN44" i="101"/>
  <c r="AU43" i="101"/>
  <c r="AH35" i="101"/>
  <c r="AU46" i="101"/>
  <c r="AQ45" i="101"/>
  <c r="AQ44" i="101"/>
  <c r="AQ43" i="101"/>
  <c r="AU44" i="101"/>
  <c r="AO46" i="101"/>
  <c r="AO45" i="101"/>
  <c r="AO43" i="101"/>
  <c r="AN35" i="101"/>
  <c r="AN34" i="101"/>
  <c r="AN33" i="101"/>
  <c r="AU32" i="101"/>
  <c r="AP24" i="101"/>
  <c r="AU23" i="101"/>
  <c r="AP21" i="101"/>
  <c r="AP22" i="101"/>
  <c r="AP35" i="101"/>
  <c r="AU34" i="101"/>
  <c r="AP33" i="101"/>
  <c r="AP32" i="101"/>
  <c r="AO35" i="101"/>
  <c r="AO34" i="101"/>
  <c r="AU33" i="101"/>
  <c r="AO32" i="101"/>
  <c r="AH24" i="101"/>
  <c r="AH21" i="101"/>
  <c r="AP13" i="101"/>
  <c r="AU12" i="101"/>
  <c r="AP11" i="101"/>
  <c r="AP10" i="101"/>
  <c r="AH11" i="101"/>
  <c r="AH22" i="101"/>
  <c r="AU13" i="101"/>
  <c r="AQ12" i="101"/>
  <c r="AQ11" i="101"/>
  <c r="AQ10" i="101"/>
  <c r="AH10" i="101"/>
  <c r="AQ34" i="100"/>
  <c r="AU35" i="100"/>
  <c r="AQ33" i="100"/>
  <c r="AQ32" i="100"/>
  <c r="AN34" i="100"/>
  <c r="AN35" i="100"/>
  <c r="AN33" i="100"/>
  <c r="AU32" i="100"/>
  <c r="AH23" i="100"/>
  <c r="AH21" i="100"/>
  <c r="AU13" i="100"/>
  <c r="AQ12" i="100"/>
  <c r="AQ11" i="100"/>
  <c r="AQ10" i="100"/>
  <c r="AU34" i="100"/>
  <c r="AP33" i="100"/>
  <c r="AP32" i="100"/>
  <c r="AP35" i="100"/>
  <c r="AO35" i="100"/>
  <c r="AO34" i="100"/>
  <c r="AU33" i="100"/>
  <c r="AO32" i="100"/>
  <c r="AH24" i="100"/>
  <c r="AO24" i="100"/>
  <c r="AO23" i="100"/>
  <c r="AU22" i="100"/>
  <c r="AO21" i="100"/>
  <c r="AH12" i="100"/>
  <c r="AH11" i="100"/>
  <c r="AH46" i="99"/>
  <c r="AH44" i="99"/>
  <c r="AP35" i="99"/>
  <c r="AU34" i="99"/>
  <c r="AP33" i="99"/>
  <c r="AP32" i="99"/>
  <c r="AN35" i="99"/>
  <c r="AN33" i="99"/>
  <c r="AU32" i="99"/>
  <c r="AN34" i="99"/>
  <c r="AH24" i="99"/>
  <c r="AH21" i="99"/>
  <c r="AP13" i="99"/>
  <c r="AU12" i="99"/>
  <c r="AP11" i="99"/>
  <c r="AP10" i="99"/>
  <c r="AO13" i="99"/>
  <c r="AO12" i="99"/>
  <c r="AU11" i="99"/>
  <c r="AO10" i="99"/>
  <c r="AP46" i="98"/>
  <c r="AU45" i="98"/>
  <c r="AP43" i="98"/>
  <c r="AP44" i="98"/>
  <c r="AN13" i="100"/>
  <c r="AN12" i="100"/>
  <c r="AN11" i="100"/>
  <c r="AU10" i="100"/>
  <c r="AP44" i="99"/>
  <c r="AP46" i="99"/>
  <c r="AU45" i="99"/>
  <c r="AP43" i="99"/>
  <c r="AH43" i="99"/>
  <c r="AU35" i="99"/>
  <c r="AQ33" i="99"/>
  <c r="AQ32" i="99"/>
  <c r="AQ34" i="99"/>
  <c r="AO34" i="99"/>
  <c r="AU33" i="99"/>
  <c r="AO32" i="99"/>
  <c r="AO35" i="99"/>
  <c r="AH23" i="99"/>
  <c r="AO21" i="99"/>
  <c r="AO24" i="99"/>
  <c r="AO23" i="99"/>
  <c r="AU22" i="99"/>
  <c r="AH13" i="99"/>
  <c r="AN11" i="99"/>
  <c r="AU10" i="99"/>
  <c r="AN13" i="99"/>
  <c r="AN12" i="99"/>
  <c r="AU46" i="98"/>
  <c r="AQ45" i="98"/>
  <c r="AQ44" i="98"/>
  <c r="AQ43" i="98"/>
  <c r="AO46" i="98"/>
  <c r="AO45" i="98"/>
  <c r="AU44" i="98"/>
  <c r="AO43" i="98"/>
  <c r="AH35" i="98"/>
  <c r="AH33" i="98"/>
  <c r="AH24" i="98"/>
  <c r="AN22" i="98"/>
  <c r="AN24" i="98"/>
  <c r="AN23" i="98"/>
  <c r="AU21" i="98"/>
  <c r="AU13" i="98"/>
  <c r="AQ12" i="98"/>
  <c r="AQ11" i="98"/>
  <c r="AQ10" i="98"/>
  <c r="AH10" i="98"/>
  <c r="AN46" i="98"/>
  <c r="AN45" i="98"/>
  <c r="AN44" i="98"/>
  <c r="AU43" i="98"/>
  <c r="AH34" i="98"/>
  <c r="AH32" i="98"/>
  <c r="AH23" i="98"/>
  <c r="AO24" i="98"/>
  <c r="AO23" i="98"/>
  <c r="AU22" i="98"/>
  <c r="AO21" i="98"/>
  <c r="AP13" i="98"/>
  <c r="AU12" i="98"/>
  <c r="AP11" i="98"/>
  <c r="AP10" i="98"/>
  <c r="AH11" i="98"/>
  <c r="AP46" i="101"/>
  <c r="AU45" i="101"/>
  <c r="AP43" i="101"/>
  <c r="AP44" i="101"/>
  <c r="AN47" i="101"/>
  <c r="AR43" i="101"/>
  <c r="AH43" i="101"/>
  <c r="AU35" i="101"/>
  <c r="AQ34" i="101"/>
  <c r="AQ33" i="101"/>
  <c r="AQ32" i="101"/>
  <c r="AQ36" i="101"/>
  <c r="AR35" i="101"/>
  <c r="AQ47" i="101"/>
  <c r="AR46" i="101"/>
  <c r="AH46" i="101"/>
  <c r="AO47" i="101"/>
  <c r="AR44" i="101"/>
  <c r="AH44" i="101"/>
  <c r="AN36" i="101"/>
  <c r="AR32" i="101"/>
  <c r="AH32" i="101"/>
  <c r="AP25" i="101"/>
  <c r="AR23" i="101"/>
  <c r="AH23" i="101"/>
  <c r="AP36" i="101"/>
  <c r="AR34" i="101"/>
  <c r="AH34" i="101"/>
  <c r="AO36" i="101"/>
  <c r="AR33" i="101"/>
  <c r="AH33" i="101"/>
  <c r="AU24" i="101"/>
  <c r="AQ23" i="101"/>
  <c r="AQ22" i="101"/>
  <c r="AQ21" i="101"/>
  <c r="AQ25" i="101"/>
  <c r="AR24" i="101"/>
  <c r="AN24" i="101"/>
  <c r="AN23" i="101"/>
  <c r="AN22" i="101"/>
  <c r="AN25" i="101"/>
  <c r="AR21" i="101"/>
  <c r="AU21" i="101"/>
  <c r="AP14" i="101"/>
  <c r="AR12" i="101"/>
  <c r="AH12" i="101"/>
  <c r="AO13" i="101"/>
  <c r="AO12" i="101"/>
  <c r="AU11" i="101"/>
  <c r="AO10" i="101"/>
  <c r="AU46" i="100"/>
  <c r="AQ45" i="100"/>
  <c r="AO24" i="101"/>
  <c r="AO23" i="101"/>
  <c r="AU22" i="101"/>
  <c r="AO21" i="101"/>
  <c r="AO25" i="101"/>
  <c r="AR22" i="101"/>
  <c r="AS22" i="101"/>
  <c r="AQ14" i="101"/>
  <c r="AR13" i="101"/>
  <c r="AH13" i="101"/>
  <c r="AN13" i="101"/>
  <c r="AN12" i="101"/>
  <c r="AN11" i="101"/>
  <c r="AN14" i="101"/>
  <c r="AR10" i="101"/>
  <c r="AU10" i="101"/>
  <c r="AP46" i="100"/>
  <c r="AU45" i="100"/>
  <c r="AH35" i="100"/>
  <c r="AQ36" i="100"/>
  <c r="AR35" i="100"/>
  <c r="AN36" i="100"/>
  <c r="AR32" i="100"/>
  <c r="AH32" i="100"/>
  <c r="AP21" i="100"/>
  <c r="AP24" i="100"/>
  <c r="AU23" i="100"/>
  <c r="AP22" i="100"/>
  <c r="AN22" i="100"/>
  <c r="AN24" i="100"/>
  <c r="AN23" i="100"/>
  <c r="AU21" i="100"/>
  <c r="AQ14" i="100"/>
  <c r="AR13" i="100"/>
  <c r="AH13" i="100"/>
  <c r="AP36" i="100"/>
  <c r="AR34" i="100"/>
  <c r="AH34" i="100"/>
  <c r="AH33" i="100"/>
  <c r="AO36" i="100"/>
  <c r="AR33" i="100"/>
  <c r="AS33" i="100"/>
  <c r="AQ22" i="100"/>
  <c r="AU24" i="100"/>
  <c r="AQ23" i="100"/>
  <c r="AQ21" i="100"/>
  <c r="AQ25" i="100"/>
  <c r="AR24" i="100"/>
  <c r="AO25" i="100"/>
  <c r="AR22" i="100"/>
  <c r="AH22" i="100"/>
  <c r="AP13" i="100"/>
  <c r="AU12" i="100"/>
  <c r="AP11" i="100"/>
  <c r="AP10" i="100"/>
  <c r="AP14" i="100"/>
  <c r="AR12" i="100"/>
  <c r="AO13" i="100"/>
  <c r="AO12" i="100"/>
  <c r="AU11" i="100"/>
  <c r="AO10" i="100"/>
  <c r="AO14" i="100"/>
  <c r="AR11" i="100"/>
  <c r="AQ43" i="99"/>
  <c r="AU46" i="99"/>
  <c r="AQ45" i="99"/>
  <c r="AQ44" i="99"/>
  <c r="AO46" i="99"/>
  <c r="AO45" i="99"/>
  <c r="AO43" i="99"/>
  <c r="AO47" i="99"/>
  <c r="AR44" i="99"/>
  <c r="AU44" i="99"/>
  <c r="AH34" i="99"/>
  <c r="AP36" i="99"/>
  <c r="AR34" i="99"/>
  <c r="AN36" i="99"/>
  <c r="AR32" i="99"/>
  <c r="AH32" i="99"/>
  <c r="AU24" i="99"/>
  <c r="AQ23" i="99"/>
  <c r="AQ21" i="99"/>
  <c r="AQ22" i="99"/>
  <c r="AN24" i="99"/>
  <c r="AN23" i="99"/>
  <c r="AU21" i="99"/>
  <c r="AN22" i="99"/>
  <c r="AP14" i="99"/>
  <c r="AR12" i="99"/>
  <c r="AH12" i="99"/>
  <c r="AO14" i="99"/>
  <c r="AR11" i="99"/>
  <c r="AH11" i="99"/>
  <c r="AP47" i="98"/>
  <c r="AR45" i="98"/>
  <c r="AH45" i="98"/>
  <c r="AN14" i="100"/>
  <c r="AR10" i="100"/>
  <c r="AH10" i="100"/>
  <c r="AH45" i="99"/>
  <c r="AP47" i="99"/>
  <c r="AR45" i="99"/>
  <c r="AU43" i="99"/>
  <c r="AN46" i="99"/>
  <c r="AN45" i="99"/>
  <c r="AN44" i="99"/>
  <c r="AN47" i="99"/>
  <c r="AR43" i="99"/>
  <c r="AQ36" i="99"/>
  <c r="AR35" i="99"/>
  <c r="AH35" i="99"/>
  <c r="AO36" i="99"/>
  <c r="AR33" i="99"/>
  <c r="AS33" i="99"/>
  <c r="AH33" i="99"/>
  <c r="AP24" i="99"/>
  <c r="AU23" i="99"/>
  <c r="AP22" i="99"/>
  <c r="AP21" i="99"/>
  <c r="AO25" i="99"/>
  <c r="AR22" i="99"/>
  <c r="AH22" i="99"/>
  <c r="AQ11" i="99"/>
  <c r="AQ10" i="99"/>
  <c r="AU13" i="99"/>
  <c r="AQ12" i="99"/>
  <c r="AN14" i="99"/>
  <c r="AR10" i="99"/>
  <c r="AH10" i="99"/>
  <c r="AQ47" i="98"/>
  <c r="AR46" i="98"/>
  <c r="AH46" i="98"/>
  <c r="AO47" i="98"/>
  <c r="AR44" i="98"/>
  <c r="AH44" i="98"/>
  <c r="AQ34" i="98"/>
  <c r="AU35" i="98"/>
  <c r="AQ33" i="98"/>
  <c r="AQ32" i="98"/>
  <c r="AQ36" i="98"/>
  <c r="AR35" i="98"/>
  <c r="AO35" i="98"/>
  <c r="AO34" i="98"/>
  <c r="AU33" i="98"/>
  <c r="AO32" i="98"/>
  <c r="AO36" i="98"/>
  <c r="AR33" i="98"/>
  <c r="AQ22" i="98"/>
  <c r="AU24" i="98"/>
  <c r="AQ23" i="98"/>
  <c r="AQ21" i="98"/>
  <c r="AQ25" i="98"/>
  <c r="AR24" i="98"/>
  <c r="AN25" i="98"/>
  <c r="AR21" i="98"/>
  <c r="AH21" i="98"/>
  <c r="AQ14" i="98"/>
  <c r="AR13" i="98"/>
  <c r="AH13" i="98"/>
  <c r="AN13" i="98"/>
  <c r="AN12" i="98"/>
  <c r="AN11" i="98"/>
  <c r="AN14" i="98"/>
  <c r="AR10" i="98"/>
  <c r="AU10" i="98"/>
  <c r="AN47" i="98"/>
  <c r="AR43" i="98"/>
  <c r="AS43" i="98"/>
  <c r="AH43" i="98"/>
  <c r="AU34" i="98"/>
  <c r="AP33" i="98"/>
  <c r="AP32" i="98"/>
  <c r="AP35" i="98"/>
  <c r="AN34" i="98"/>
  <c r="AN35" i="98"/>
  <c r="AN33" i="98"/>
  <c r="AN36" i="98"/>
  <c r="AR32" i="98"/>
  <c r="AU32" i="98"/>
  <c r="AP21" i="98"/>
  <c r="AP24" i="98"/>
  <c r="AU23" i="98"/>
  <c r="AP22" i="98"/>
  <c r="AO25" i="98"/>
  <c r="AR22" i="98"/>
  <c r="AH22" i="98"/>
  <c r="AP14" i="98"/>
  <c r="AR12" i="98"/>
  <c r="AH12" i="98"/>
  <c r="AO13" i="98"/>
  <c r="AO12" i="98"/>
  <c r="AU11" i="98"/>
  <c r="AO10" i="98"/>
  <c r="AO14" i="98"/>
  <c r="AR11" i="98"/>
  <c r="AS11" i="98"/>
  <c r="AH45" i="96"/>
  <c r="AN46" i="96"/>
  <c r="AN45" i="96"/>
  <c r="AN44" i="96"/>
  <c r="AU43" i="96"/>
  <c r="AU46" i="96"/>
  <c r="AQ45" i="96"/>
  <c r="AQ44" i="96"/>
  <c r="AQ43" i="96"/>
  <c r="AU44" i="96"/>
  <c r="AO46" i="96"/>
  <c r="AO45" i="96"/>
  <c r="AO43" i="96"/>
  <c r="AU35" i="96"/>
  <c r="AQ33" i="96"/>
  <c r="AQ32" i="96"/>
  <c r="AQ34" i="96"/>
  <c r="AH34" i="96"/>
  <c r="AO35" i="96"/>
  <c r="AO34" i="96"/>
  <c r="AU33" i="96"/>
  <c r="AO32" i="96"/>
  <c r="AH24" i="96"/>
  <c r="AN35" i="96"/>
  <c r="AN33" i="96"/>
  <c r="AU32" i="96"/>
  <c r="AN34" i="96"/>
  <c r="AH23" i="96"/>
  <c r="AH22" i="96"/>
  <c r="AH12" i="96"/>
  <c r="AN11" i="96"/>
  <c r="AU10" i="96"/>
  <c r="AN13" i="96"/>
  <c r="AN12" i="96"/>
  <c r="AP46" i="95"/>
  <c r="AU45" i="95"/>
  <c r="AP43" i="95"/>
  <c r="AP44" i="95"/>
  <c r="AH43" i="95"/>
  <c r="AH21" i="96"/>
  <c r="AH13" i="96"/>
  <c r="AO13" i="96"/>
  <c r="AO12" i="96"/>
  <c r="AU11" i="96"/>
  <c r="AO10" i="96"/>
  <c r="AU46" i="95"/>
  <c r="AQ45" i="95"/>
  <c r="AQ44" i="95"/>
  <c r="AQ43" i="95"/>
  <c r="AU44" i="95"/>
  <c r="AO46" i="95"/>
  <c r="AO45" i="95"/>
  <c r="AO43" i="95"/>
  <c r="AU35" i="95"/>
  <c r="AQ33" i="95"/>
  <c r="AQ32" i="95"/>
  <c r="AQ34" i="95"/>
  <c r="AN35" i="95"/>
  <c r="AN33" i="95"/>
  <c r="AU32" i="95"/>
  <c r="AN34" i="95"/>
  <c r="AH23" i="95"/>
  <c r="AH21" i="95"/>
  <c r="AH12" i="95"/>
  <c r="AH34" i="95"/>
  <c r="AO34" i="95"/>
  <c r="AU33" i="95"/>
  <c r="AO32" i="95"/>
  <c r="AO35" i="95"/>
  <c r="AH24" i="95"/>
  <c r="AO21" i="95"/>
  <c r="AO24" i="95"/>
  <c r="AO23" i="95"/>
  <c r="AU22" i="95"/>
  <c r="AQ11" i="95"/>
  <c r="AU13" i="95"/>
  <c r="AQ12" i="95"/>
  <c r="AQ10" i="95"/>
  <c r="AH10" i="95"/>
  <c r="AH46" i="94"/>
  <c r="AH44" i="94"/>
  <c r="AH35" i="94"/>
  <c r="AH32" i="94"/>
  <c r="AP21" i="94"/>
  <c r="AP24" i="94"/>
  <c r="AU23" i="94"/>
  <c r="AP22" i="94"/>
  <c r="AN22" i="94"/>
  <c r="AN24" i="94"/>
  <c r="AN23" i="94"/>
  <c r="AU21" i="94"/>
  <c r="AU13" i="94"/>
  <c r="AQ12" i="94"/>
  <c r="AQ11" i="94"/>
  <c r="AQ10" i="94"/>
  <c r="AH10" i="94"/>
  <c r="AO13" i="95"/>
  <c r="AO12" i="95"/>
  <c r="AU11" i="95"/>
  <c r="AO10" i="95"/>
  <c r="AP46" i="94"/>
  <c r="AU45" i="94"/>
  <c r="AP43" i="94"/>
  <c r="AP44" i="94"/>
  <c r="AH43" i="94"/>
  <c r="AH34" i="94"/>
  <c r="AH33" i="94"/>
  <c r="AQ22" i="94"/>
  <c r="AU24" i="94"/>
  <c r="AQ23" i="94"/>
  <c r="AQ21" i="94"/>
  <c r="AH22" i="94"/>
  <c r="AH12" i="94"/>
  <c r="AH11" i="94"/>
  <c r="AH34" i="93"/>
  <c r="AH33" i="93"/>
  <c r="AU24" i="93"/>
  <c r="AQ23" i="93"/>
  <c r="AQ21" i="93"/>
  <c r="AQ22" i="93"/>
  <c r="AH22" i="93"/>
  <c r="AH12" i="93"/>
  <c r="AH11" i="93"/>
  <c r="AH46" i="92"/>
  <c r="AH44" i="92"/>
  <c r="AH35" i="92"/>
  <c r="AH33" i="92"/>
  <c r="AH35" i="93"/>
  <c r="AH32" i="93"/>
  <c r="AP24" i="93"/>
  <c r="AU23" i="93"/>
  <c r="AP22" i="93"/>
  <c r="AP21" i="93"/>
  <c r="AN24" i="93"/>
  <c r="AN23" i="93"/>
  <c r="AU21" i="93"/>
  <c r="AN22" i="93"/>
  <c r="AQ11" i="93"/>
  <c r="AQ10" i="93"/>
  <c r="AU13" i="93"/>
  <c r="AQ12" i="93"/>
  <c r="AH10" i="93"/>
  <c r="AH45" i="92"/>
  <c r="AN46" i="92"/>
  <c r="AN45" i="92"/>
  <c r="AN44" i="92"/>
  <c r="AU43" i="92"/>
  <c r="AU34" i="92"/>
  <c r="AP33" i="92"/>
  <c r="AP35" i="92"/>
  <c r="AP32" i="92"/>
  <c r="AH32" i="92"/>
  <c r="AP21" i="92"/>
  <c r="AP24" i="92"/>
  <c r="AU23" i="92"/>
  <c r="AP22" i="92"/>
  <c r="AN22" i="92"/>
  <c r="AN24" i="92"/>
  <c r="AN23" i="92"/>
  <c r="AU21" i="92"/>
  <c r="AU13" i="92"/>
  <c r="AQ12" i="92"/>
  <c r="AQ11" i="92"/>
  <c r="AQ10" i="92"/>
  <c r="AH10" i="92"/>
  <c r="AH45" i="91"/>
  <c r="AU43" i="91"/>
  <c r="AN46" i="91"/>
  <c r="AN45" i="91"/>
  <c r="AN44" i="91"/>
  <c r="AH35" i="91"/>
  <c r="AH33" i="91"/>
  <c r="AP24" i="91"/>
  <c r="AU23" i="91"/>
  <c r="AP22" i="91"/>
  <c r="AP21" i="91"/>
  <c r="AH22" i="91"/>
  <c r="AH12" i="91"/>
  <c r="AO13" i="91"/>
  <c r="AO12" i="91"/>
  <c r="AU11" i="91"/>
  <c r="AO10" i="91"/>
  <c r="AU46" i="90"/>
  <c r="AQ45" i="90"/>
  <c r="AQ44" i="90"/>
  <c r="AQ43" i="90"/>
  <c r="AU44" i="90"/>
  <c r="AO46" i="90"/>
  <c r="AO45" i="90"/>
  <c r="AO43" i="90"/>
  <c r="AQ34" i="90"/>
  <c r="AU35" i="90"/>
  <c r="AQ33" i="90"/>
  <c r="AQ32" i="90"/>
  <c r="AN34" i="90"/>
  <c r="AN35" i="90"/>
  <c r="AN33" i="90"/>
  <c r="AU32" i="90"/>
  <c r="AH23" i="90"/>
  <c r="AH21" i="90"/>
  <c r="AH13" i="90"/>
  <c r="AO13" i="90"/>
  <c r="AO12" i="90"/>
  <c r="AU11" i="90"/>
  <c r="AO10" i="90"/>
  <c r="AO14" i="90"/>
  <c r="AR11" i="90"/>
  <c r="AH24" i="92"/>
  <c r="AO24" i="92"/>
  <c r="AO23" i="92"/>
  <c r="AU22" i="92"/>
  <c r="AO21" i="92"/>
  <c r="AP13" i="92"/>
  <c r="AU12" i="92"/>
  <c r="AP11" i="92"/>
  <c r="AP10" i="92"/>
  <c r="AH11" i="92"/>
  <c r="AH46" i="91"/>
  <c r="AH44" i="91"/>
  <c r="AP35" i="91"/>
  <c r="AU34" i="91"/>
  <c r="AP33" i="91"/>
  <c r="AP32" i="91"/>
  <c r="AH32" i="91"/>
  <c r="AU24" i="91"/>
  <c r="AQ23" i="91"/>
  <c r="AQ21" i="91"/>
  <c r="AQ22" i="91"/>
  <c r="AN24" i="91"/>
  <c r="AN23" i="91"/>
  <c r="AU21" i="91"/>
  <c r="AN22" i="91"/>
  <c r="AQ11" i="91"/>
  <c r="AQ10" i="91"/>
  <c r="AU13" i="91"/>
  <c r="AQ12" i="91"/>
  <c r="AH10" i="91"/>
  <c r="AH45" i="90"/>
  <c r="AN46" i="90"/>
  <c r="AN45" i="90"/>
  <c r="AN44" i="90"/>
  <c r="AU43" i="90"/>
  <c r="AU34" i="90"/>
  <c r="AP33" i="90"/>
  <c r="AP32" i="90"/>
  <c r="AP35" i="90"/>
  <c r="AO35" i="90"/>
  <c r="AO34" i="90"/>
  <c r="AU33" i="90"/>
  <c r="AO32" i="90"/>
  <c r="AH24" i="90"/>
  <c r="AO24" i="90"/>
  <c r="AO23" i="90"/>
  <c r="AU22" i="90"/>
  <c r="AO21" i="90"/>
  <c r="AP13" i="90"/>
  <c r="AU12" i="90"/>
  <c r="AP11" i="90"/>
  <c r="AP10" i="90"/>
  <c r="AP14" i="90"/>
  <c r="AR12" i="90"/>
  <c r="AQ43" i="89"/>
  <c r="AU46" i="89"/>
  <c r="AQ45" i="89"/>
  <c r="AQ44" i="89"/>
  <c r="AO46" i="89"/>
  <c r="AO45" i="89"/>
  <c r="AO43" i="89"/>
  <c r="AU44" i="89"/>
  <c r="AU35" i="89"/>
  <c r="AQ33" i="89"/>
  <c r="AQ32" i="89"/>
  <c r="AQ34" i="89"/>
  <c r="AN35" i="89"/>
  <c r="AN33" i="89"/>
  <c r="AU32" i="89"/>
  <c r="AN34" i="89"/>
  <c r="AH23" i="89"/>
  <c r="AH21" i="89"/>
  <c r="AH13" i="89"/>
  <c r="AN11" i="89"/>
  <c r="AU10" i="89"/>
  <c r="AN13" i="89"/>
  <c r="AN12" i="89"/>
  <c r="AH10" i="90"/>
  <c r="AH45" i="89"/>
  <c r="AU43" i="89"/>
  <c r="AN46" i="89"/>
  <c r="AN45" i="89"/>
  <c r="AN44" i="89"/>
  <c r="AP35" i="89"/>
  <c r="AU34" i="89"/>
  <c r="AP33" i="89"/>
  <c r="AP32" i="89"/>
  <c r="AO34" i="89"/>
  <c r="AU33" i="89"/>
  <c r="AO32" i="89"/>
  <c r="AO35" i="89"/>
  <c r="AH24" i="89"/>
  <c r="AO21" i="89"/>
  <c r="AO24" i="89"/>
  <c r="AO23" i="89"/>
  <c r="AU22" i="89"/>
  <c r="AP13" i="89"/>
  <c r="AU12" i="89"/>
  <c r="AP11" i="89"/>
  <c r="AP10" i="89"/>
  <c r="AO13" i="89"/>
  <c r="AO12" i="89"/>
  <c r="AU11" i="89"/>
  <c r="AO10" i="89"/>
  <c r="AP46" i="96"/>
  <c r="AU45" i="96"/>
  <c r="AP43" i="96"/>
  <c r="AP44" i="96"/>
  <c r="AN47" i="96"/>
  <c r="AR43" i="96"/>
  <c r="AH43" i="96"/>
  <c r="AQ47" i="96"/>
  <c r="AR46" i="96"/>
  <c r="AH46" i="96"/>
  <c r="AO47" i="96"/>
  <c r="AR44" i="96"/>
  <c r="AH44" i="96"/>
  <c r="AH35" i="96"/>
  <c r="AQ36" i="96"/>
  <c r="AR35" i="96"/>
  <c r="AP35" i="96"/>
  <c r="AU34" i="96"/>
  <c r="AP33" i="96"/>
  <c r="AP32" i="96"/>
  <c r="AO36" i="96"/>
  <c r="AR33" i="96"/>
  <c r="AH33" i="96"/>
  <c r="AU24" i="96"/>
  <c r="AQ23" i="96"/>
  <c r="AQ22" i="96"/>
  <c r="AQ21" i="96"/>
  <c r="AQ25" i="96"/>
  <c r="AR24" i="96"/>
  <c r="AN36" i="96"/>
  <c r="AR32" i="96"/>
  <c r="AH32" i="96"/>
  <c r="AP24" i="96"/>
  <c r="AU23" i="96"/>
  <c r="AP22" i="96"/>
  <c r="AP21" i="96"/>
  <c r="AP25" i="96"/>
  <c r="AR23" i="96"/>
  <c r="AO24" i="96"/>
  <c r="AO23" i="96"/>
  <c r="AU22" i="96"/>
  <c r="AO21" i="96"/>
  <c r="AO25" i="96"/>
  <c r="AR22" i="96"/>
  <c r="AP13" i="96"/>
  <c r="AU12" i="96"/>
  <c r="AP11" i="96"/>
  <c r="AP10" i="96"/>
  <c r="AP14" i="96"/>
  <c r="AR12" i="96"/>
  <c r="AN14" i="96"/>
  <c r="AR10" i="96"/>
  <c r="AH10" i="96"/>
  <c r="AP47" i="95"/>
  <c r="AR45" i="95"/>
  <c r="AH45" i="95"/>
  <c r="AN46" i="95"/>
  <c r="AN45" i="95"/>
  <c r="AN44" i="95"/>
  <c r="AN47" i="95"/>
  <c r="AR43" i="95"/>
  <c r="AU43" i="95"/>
  <c r="AN24" i="96"/>
  <c r="AN23" i="96"/>
  <c r="AN22" i="96"/>
  <c r="AN25" i="96"/>
  <c r="AR21" i="96"/>
  <c r="AU21" i="96"/>
  <c r="AQ11" i="96"/>
  <c r="AQ10" i="96"/>
  <c r="AU13" i="96"/>
  <c r="AQ12" i="96"/>
  <c r="AO14" i="96"/>
  <c r="AR11" i="96"/>
  <c r="AH11" i="96"/>
  <c r="AQ47" i="95"/>
  <c r="AR46" i="95"/>
  <c r="AH46" i="95"/>
  <c r="AO47" i="95"/>
  <c r="AR44" i="95"/>
  <c r="AH44" i="95"/>
  <c r="AQ36" i="95"/>
  <c r="AR35" i="95"/>
  <c r="AH35" i="95"/>
  <c r="AN36" i="95"/>
  <c r="AR32" i="95"/>
  <c r="AH32" i="95"/>
  <c r="AP24" i="95"/>
  <c r="AU23" i="95"/>
  <c r="AP22" i="95"/>
  <c r="AP21" i="95"/>
  <c r="AN24" i="95"/>
  <c r="AN23" i="95"/>
  <c r="AU21" i="95"/>
  <c r="AN22" i="95"/>
  <c r="AN25" i="95"/>
  <c r="AR21" i="95"/>
  <c r="AP13" i="95"/>
  <c r="AU12" i="95"/>
  <c r="AP11" i="95"/>
  <c r="AP10" i="95"/>
  <c r="AP14" i="95"/>
  <c r="AR12" i="95"/>
  <c r="AP35" i="95"/>
  <c r="AU34" i="95"/>
  <c r="AP33" i="95"/>
  <c r="AP32" i="95"/>
  <c r="AP36" i="95"/>
  <c r="AR34" i="95"/>
  <c r="AO36" i="95"/>
  <c r="AR33" i="95"/>
  <c r="AH33" i="95"/>
  <c r="AU24" i="95"/>
  <c r="AQ23" i="95"/>
  <c r="AQ21" i="95"/>
  <c r="AQ22" i="95"/>
  <c r="AO25" i="95"/>
  <c r="AR22" i="95"/>
  <c r="AH22" i="95"/>
  <c r="AH13" i="95"/>
  <c r="AQ14" i="95"/>
  <c r="AR13" i="95"/>
  <c r="AN11" i="95"/>
  <c r="AN13" i="95"/>
  <c r="AN12" i="95"/>
  <c r="AU10" i="95"/>
  <c r="AU46" i="94"/>
  <c r="AQ45" i="94"/>
  <c r="AQ44" i="94"/>
  <c r="AQ43" i="94"/>
  <c r="AU44" i="94"/>
  <c r="AO46" i="94"/>
  <c r="AO45" i="94"/>
  <c r="AO43" i="94"/>
  <c r="AO47" i="94"/>
  <c r="AR44" i="94"/>
  <c r="AQ34" i="94"/>
  <c r="AU35" i="94"/>
  <c r="AQ33" i="94"/>
  <c r="AQ32" i="94"/>
  <c r="AQ36" i="94"/>
  <c r="AR35" i="94"/>
  <c r="AN34" i="94"/>
  <c r="AN35" i="94"/>
  <c r="AN33" i="94"/>
  <c r="AN36" i="94"/>
  <c r="AR32" i="94"/>
  <c r="AU32" i="94"/>
  <c r="AP25" i="94"/>
  <c r="AR23" i="94"/>
  <c r="AH23" i="94"/>
  <c r="AN25" i="94"/>
  <c r="AR21" i="94"/>
  <c r="AH21" i="94"/>
  <c r="AQ14" i="94"/>
  <c r="AR13" i="94"/>
  <c r="AH13" i="94"/>
  <c r="AN13" i="94"/>
  <c r="AN12" i="94"/>
  <c r="AN11" i="94"/>
  <c r="AN14" i="94"/>
  <c r="AR10" i="94"/>
  <c r="AU10" i="94"/>
  <c r="AO14" i="95"/>
  <c r="AR11" i="95"/>
  <c r="AH11" i="95"/>
  <c r="AP47" i="94"/>
  <c r="AR45" i="94"/>
  <c r="AH45" i="94"/>
  <c r="AN46" i="94"/>
  <c r="AN45" i="94"/>
  <c r="AN44" i="94"/>
  <c r="AU43" i="94"/>
  <c r="AU34" i="94"/>
  <c r="AP33" i="94"/>
  <c r="AP32" i="94"/>
  <c r="AP35" i="94"/>
  <c r="AO35" i="94"/>
  <c r="AO34" i="94"/>
  <c r="AU33" i="94"/>
  <c r="AO32" i="94"/>
  <c r="AO36" i="94"/>
  <c r="AR33" i="94"/>
  <c r="AH24" i="94"/>
  <c r="AQ25" i="94"/>
  <c r="AR24" i="94"/>
  <c r="AO24" i="94"/>
  <c r="AO23" i="94"/>
  <c r="AU22" i="94"/>
  <c r="AO21" i="94"/>
  <c r="AO25" i="94"/>
  <c r="AR22" i="94"/>
  <c r="AS22" i="94"/>
  <c r="AP13" i="94"/>
  <c r="AU12" i="94"/>
  <c r="AP11" i="94"/>
  <c r="AP10" i="94"/>
  <c r="AP14" i="94"/>
  <c r="AR12" i="94"/>
  <c r="AO13" i="94"/>
  <c r="AO12" i="94"/>
  <c r="AU11" i="94"/>
  <c r="AO10" i="94"/>
  <c r="AO14" i="94"/>
  <c r="AR11" i="94"/>
  <c r="AS11" i="94"/>
  <c r="AP35" i="93"/>
  <c r="AU34" i="93"/>
  <c r="AP33" i="93"/>
  <c r="AP32" i="93"/>
  <c r="AP36" i="93"/>
  <c r="AR34" i="93"/>
  <c r="AO34" i="93"/>
  <c r="AU33" i="93"/>
  <c r="AO32" i="93"/>
  <c r="AO35" i="93"/>
  <c r="AQ25" i="93"/>
  <c r="AR24" i="93"/>
  <c r="AH24" i="93"/>
  <c r="AO21" i="93"/>
  <c r="AO24" i="93"/>
  <c r="AO23" i="93"/>
  <c r="AU22" i="93"/>
  <c r="AP13" i="93"/>
  <c r="AU12" i="93"/>
  <c r="AP11" i="93"/>
  <c r="AP10" i="93"/>
  <c r="AP14" i="93"/>
  <c r="AR12" i="93"/>
  <c r="AO13" i="93"/>
  <c r="AO12" i="93"/>
  <c r="AU11" i="93"/>
  <c r="AO10" i="93"/>
  <c r="AO14" i="93"/>
  <c r="AR11" i="93"/>
  <c r="AU46" i="92"/>
  <c r="AQ45" i="92"/>
  <c r="AQ44" i="92"/>
  <c r="AQ43" i="92"/>
  <c r="AQ47" i="92"/>
  <c r="AR46" i="92"/>
  <c r="AU44" i="92"/>
  <c r="AO46" i="92"/>
  <c r="AO45" i="92"/>
  <c r="AO43" i="92"/>
  <c r="AO47" i="92"/>
  <c r="AR44" i="92"/>
  <c r="AQ34" i="92"/>
  <c r="AU35" i="92"/>
  <c r="AQ33" i="92"/>
  <c r="AQ32" i="92"/>
  <c r="AQ36" i="92"/>
  <c r="AR35" i="92"/>
  <c r="AO35" i="92"/>
  <c r="AO34" i="92"/>
  <c r="AU33" i="92"/>
  <c r="AO32" i="92"/>
  <c r="AO36" i="92"/>
  <c r="AR33" i="92"/>
  <c r="AU35" i="93"/>
  <c r="AQ33" i="93"/>
  <c r="AQ32" i="93"/>
  <c r="AQ34" i="93"/>
  <c r="AN35" i="93"/>
  <c r="AN33" i="93"/>
  <c r="AU32" i="93"/>
  <c r="AN34" i="93"/>
  <c r="AP25" i="93"/>
  <c r="AR23" i="93"/>
  <c r="AH23" i="93"/>
  <c r="AN25" i="93"/>
  <c r="AR21" i="93"/>
  <c r="AH21" i="93"/>
  <c r="AH13" i="93"/>
  <c r="AQ14" i="93"/>
  <c r="AR13" i="93"/>
  <c r="AN11" i="93"/>
  <c r="AU10" i="93"/>
  <c r="AN13" i="93"/>
  <c r="AN12" i="93"/>
  <c r="AP46" i="92"/>
  <c r="AU45" i="92"/>
  <c r="AP43" i="92"/>
  <c r="AP44" i="92"/>
  <c r="AN47" i="92"/>
  <c r="AR43" i="92"/>
  <c r="AH43" i="92"/>
  <c r="AP36" i="92"/>
  <c r="AR34" i="92"/>
  <c r="AH34" i="92"/>
  <c r="AN34" i="92"/>
  <c r="AN35" i="92"/>
  <c r="AN33" i="92"/>
  <c r="AN36" i="92"/>
  <c r="AR32" i="92"/>
  <c r="AU32" i="92"/>
  <c r="AP25" i="92"/>
  <c r="AR23" i="92"/>
  <c r="AH23" i="92"/>
  <c r="AN25" i="92"/>
  <c r="AR21" i="92"/>
  <c r="AH21" i="92"/>
  <c r="AQ14" i="92"/>
  <c r="AR13" i="92"/>
  <c r="AH13" i="92"/>
  <c r="AN13" i="92"/>
  <c r="AN12" i="92"/>
  <c r="AN11" i="92"/>
  <c r="AN14" i="92"/>
  <c r="AR10" i="92"/>
  <c r="AU10" i="92"/>
  <c r="AP44" i="91"/>
  <c r="AP46" i="91"/>
  <c r="AU45" i="91"/>
  <c r="AP43" i="91"/>
  <c r="AP47" i="91"/>
  <c r="AR45" i="91"/>
  <c r="AN47" i="91"/>
  <c r="AR43" i="91"/>
  <c r="AH43" i="91"/>
  <c r="AU35" i="91"/>
  <c r="AQ33" i="91"/>
  <c r="AQ32" i="91"/>
  <c r="AQ34" i="91"/>
  <c r="AO34" i="91"/>
  <c r="AU33" i="91"/>
  <c r="AO32" i="91"/>
  <c r="AO35" i="91"/>
  <c r="AP25" i="91"/>
  <c r="AR23" i="91"/>
  <c r="AH23" i="91"/>
  <c r="AO21" i="91"/>
  <c r="AO24" i="91"/>
  <c r="AO23" i="91"/>
  <c r="AU22" i="91"/>
  <c r="AP13" i="91"/>
  <c r="AU12" i="91"/>
  <c r="AP11" i="91"/>
  <c r="AP10" i="91"/>
  <c r="AO14" i="91"/>
  <c r="AR11" i="91"/>
  <c r="AH11" i="91"/>
  <c r="AQ47" i="90"/>
  <c r="AR46" i="90"/>
  <c r="AH46" i="90"/>
  <c r="AO47" i="90"/>
  <c r="AR44" i="90"/>
  <c r="AH44" i="90"/>
  <c r="AH35" i="90"/>
  <c r="AQ36" i="90"/>
  <c r="AR35" i="90"/>
  <c r="AN36" i="90"/>
  <c r="AR32" i="90"/>
  <c r="AH32" i="90"/>
  <c r="AP21" i="90"/>
  <c r="AP24" i="90"/>
  <c r="AU23" i="90"/>
  <c r="AP22" i="90"/>
  <c r="AN22" i="90"/>
  <c r="AN24" i="90"/>
  <c r="AN23" i="90"/>
  <c r="AU21" i="90"/>
  <c r="AU13" i="90"/>
  <c r="AQ12" i="90"/>
  <c r="AQ11" i="90"/>
  <c r="AQ10" i="90"/>
  <c r="AQ14" i="90"/>
  <c r="AR13" i="90"/>
  <c r="AH11" i="90"/>
  <c r="AQ22" i="92"/>
  <c r="AU24" i="92"/>
  <c r="AQ23" i="92"/>
  <c r="AQ21" i="92"/>
  <c r="AQ25" i="92"/>
  <c r="AR24" i="92"/>
  <c r="AO25" i="92"/>
  <c r="AR22" i="92"/>
  <c r="AH22" i="92"/>
  <c r="AP14" i="92"/>
  <c r="AR12" i="92"/>
  <c r="AH12" i="92"/>
  <c r="AO13" i="92"/>
  <c r="AO12" i="92"/>
  <c r="AU11" i="92"/>
  <c r="AO10" i="92"/>
  <c r="AO14" i="92"/>
  <c r="AR11" i="92"/>
  <c r="AS11" i="92"/>
  <c r="AQ43" i="91"/>
  <c r="AU46" i="91"/>
  <c r="AQ45" i="91"/>
  <c r="AQ44" i="91"/>
  <c r="AO46" i="91"/>
  <c r="AO45" i="91"/>
  <c r="AO43" i="91"/>
  <c r="AO47" i="91"/>
  <c r="AR44" i="91"/>
  <c r="AU44" i="91"/>
  <c r="AH34" i="91"/>
  <c r="AP36" i="91"/>
  <c r="AR34" i="91"/>
  <c r="AN35" i="91"/>
  <c r="AN33" i="91"/>
  <c r="AU32" i="91"/>
  <c r="AN34" i="91"/>
  <c r="AQ25" i="91"/>
  <c r="AR24" i="91"/>
  <c r="AH24" i="91"/>
  <c r="AN25" i="91"/>
  <c r="AR21" i="91"/>
  <c r="AH21" i="91"/>
  <c r="AH13" i="91"/>
  <c r="AQ14" i="91"/>
  <c r="AR13" i="91"/>
  <c r="AN11" i="91"/>
  <c r="AU10" i="91"/>
  <c r="AN13" i="91"/>
  <c r="AN12" i="91"/>
  <c r="AP46" i="90"/>
  <c r="AU45" i="90"/>
  <c r="AP43" i="90"/>
  <c r="AP44" i="90"/>
  <c r="AN47" i="90"/>
  <c r="AR43" i="90"/>
  <c r="AH43" i="90"/>
  <c r="AP36" i="90"/>
  <c r="AR34" i="90"/>
  <c r="AH34" i="90"/>
  <c r="AH33" i="90"/>
  <c r="AO36" i="90"/>
  <c r="AR33" i="90"/>
  <c r="AS33" i="90"/>
  <c r="AQ22" i="90"/>
  <c r="AU24" i="90"/>
  <c r="AQ23" i="90"/>
  <c r="AQ21" i="90"/>
  <c r="AQ25" i="90"/>
  <c r="AR24" i="90"/>
  <c r="AO25" i="90"/>
  <c r="AR22" i="90"/>
  <c r="AH22" i="90"/>
  <c r="AH12" i="90"/>
  <c r="AQ47" i="89"/>
  <c r="AR46" i="89"/>
  <c r="AH46" i="89"/>
  <c r="AO47" i="89"/>
  <c r="AR44" i="89"/>
  <c r="AH44" i="89"/>
  <c r="AQ36" i="89"/>
  <c r="AR35" i="89"/>
  <c r="AH35" i="89"/>
  <c r="AN36" i="89"/>
  <c r="AR32" i="89"/>
  <c r="AH32" i="89"/>
  <c r="AP24" i="89"/>
  <c r="AU23" i="89"/>
  <c r="AP22" i="89"/>
  <c r="AP21" i="89"/>
  <c r="AP25" i="89"/>
  <c r="AR23" i="89"/>
  <c r="AN24" i="89"/>
  <c r="AN23" i="89"/>
  <c r="AU21" i="89"/>
  <c r="AN22" i="89"/>
  <c r="AN25" i="89"/>
  <c r="AR21" i="89"/>
  <c r="AQ11" i="89"/>
  <c r="AQ10" i="89"/>
  <c r="AU13" i="89"/>
  <c r="AQ12" i="89"/>
  <c r="AN14" i="89"/>
  <c r="AR10" i="89"/>
  <c r="AH10" i="89"/>
  <c r="AN13" i="90"/>
  <c r="AN12" i="90"/>
  <c r="AN11" i="90"/>
  <c r="AU10" i="90"/>
  <c r="AP44" i="89"/>
  <c r="AP46" i="89"/>
  <c r="AU45" i="89"/>
  <c r="AP43" i="89"/>
  <c r="AN47" i="89"/>
  <c r="AR43" i="89"/>
  <c r="AH43" i="89"/>
  <c r="AH34" i="89"/>
  <c r="AP36" i="89"/>
  <c r="AR34" i="89"/>
  <c r="AO36" i="89"/>
  <c r="AR33" i="89"/>
  <c r="AH33" i="89"/>
  <c r="AU24" i="89"/>
  <c r="AQ23" i="89"/>
  <c r="AQ21" i="89"/>
  <c r="AQ22" i="89"/>
  <c r="AO25" i="89"/>
  <c r="AR22" i="89"/>
  <c r="AH22" i="89"/>
  <c r="AP14" i="89"/>
  <c r="AR12" i="89"/>
  <c r="AH12" i="89"/>
  <c r="AO14" i="89"/>
  <c r="AR11" i="89"/>
  <c r="AH11" i="89"/>
  <c r="AP46" i="88"/>
  <c r="AU45" i="88"/>
  <c r="AP43" i="88"/>
  <c r="AP44" i="88"/>
  <c r="AP47" i="88"/>
  <c r="AR45" i="88"/>
  <c r="AH45" i="88"/>
  <c r="AN46" i="88"/>
  <c r="AN45" i="88"/>
  <c r="AN44" i="88"/>
  <c r="AU43" i="88"/>
  <c r="AH35" i="88"/>
  <c r="AU46" i="88"/>
  <c r="AQ45" i="88"/>
  <c r="AQ44" i="88"/>
  <c r="AQ43" i="88"/>
  <c r="AU44" i="88"/>
  <c r="AO46" i="88"/>
  <c r="AO45" i="88"/>
  <c r="AO43" i="88"/>
  <c r="AN35" i="88"/>
  <c r="AN34" i="88"/>
  <c r="AN33" i="88"/>
  <c r="AU32" i="88"/>
  <c r="AH24" i="88"/>
  <c r="AH34" i="88"/>
  <c r="AH33" i="88"/>
  <c r="AP24" i="88"/>
  <c r="AU23" i="88"/>
  <c r="AP22" i="88"/>
  <c r="AP21" i="88"/>
  <c r="AH21" i="88"/>
  <c r="AH13" i="88"/>
  <c r="AN11" i="88"/>
  <c r="AU10" i="88"/>
  <c r="AN13" i="88"/>
  <c r="AN12" i="88"/>
  <c r="AP46" i="87"/>
  <c r="AU45" i="87"/>
  <c r="AP43" i="87"/>
  <c r="AP44" i="87"/>
  <c r="AO24" i="88"/>
  <c r="AO23" i="88"/>
  <c r="AU22" i="88"/>
  <c r="AO21" i="88"/>
  <c r="AP13" i="88"/>
  <c r="AU12" i="88"/>
  <c r="AP11" i="88"/>
  <c r="AP10" i="88"/>
  <c r="AO13" i="88"/>
  <c r="AO12" i="88"/>
  <c r="AU11" i="88"/>
  <c r="AO10" i="88"/>
  <c r="AU46" i="87"/>
  <c r="AQ45" i="87"/>
  <c r="AQ44" i="87"/>
  <c r="AQ43" i="87"/>
  <c r="AU44" i="87"/>
  <c r="AO46" i="87"/>
  <c r="AO45" i="87"/>
  <c r="AO43" i="87"/>
  <c r="AP35" i="87"/>
  <c r="AU34" i="87"/>
  <c r="AP33" i="87"/>
  <c r="AP32" i="87"/>
  <c r="AO34" i="87"/>
  <c r="AU33" i="87"/>
  <c r="AO32" i="87"/>
  <c r="AO35" i="87"/>
  <c r="AH24" i="87"/>
  <c r="AO21" i="87"/>
  <c r="AO24" i="87"/>
  <c r="AO23" i="87"/>
  <c r="AU22" i="87"/>
  <c r="AU13" i="87"/>
  <c r="AQ12" i="87"/>
  <c r="AQ11" i="87"/>
  <c r="AQ10" i="87"/>
  <c r="AU35" i="87"/>
  <c r="AQ33" i="87"/>
  <c r="AQ32" i="87"/>
  <c r="AQ34" i="87"/>
  <c r="AN35" i="87"/>
  <c r="AN33" i="87"/>
  <c r="AU32" i="87"/>
  <c r="AN34" i="87"/>
  <c r="AH23" i="87"/>
  <c r="AH21" i="87"/>
  <c r="AH12" i="87"/>
  <c r="AO13" i="87"/>
  <c r="AO12" i="87"/>
  <c r="AU11" i="87"/>
  <c r="AO10" i="87"/>
  <c r="AQ43" i="86"/>
  <c r="AU46" i="86"/>
  <c r="AQ45" i="86"/>
  <c r="AQ44" i="86"/>
  <c r="AO46" i="86"/>
  <c r="AO45" i="86"/>
  <c r="AO43" i="86"/>
  <c r="AU44" i="86"/>
  <c r="AU35" i="86"/>
  <c r="AQ33" i="86"/>
  <c r="AQ32" i="86"/>
  <c r="AQ34" i="86"/>
  <c r="AN35" i="86"/>
  <c r="AN33" i="86"/>
  <c r="AU32" i="86"/>
  <c r="AN34" i="86"/>
  <c r="AH23" i="86"/>
  <c r="AH21" i="86"/>
  <c r="AH13" i="86"/>
  <c r="AN11" i="86"/>
  <c r="AU10" i="86"/>
  <c r="AN13" i="86"/>
  <c r="AN12" i="86"/>
  <c r="AU46" i="85"/>
  <c r="AQ45" i="85"/>
  <c r="AQ44" i="85"/>
  <c r="AQ43" i="85"/>
  <c r="AH10" i="87"/>
  <c r="AH45" i="86"/>
  <c r="AU43" i="86"/>
  <c r="AN46" i="86"/>
  <c r="AN45" i="86"/>
  <c r="AN44" i="86"/>
  <c r="AP35" i="86"/>
  <c r="AU34" i="86"/>
  <c r="AP33" i="86"/>
  <c r="AP32" i="86"/>
  <c r="AH33" i="86"/>
  <c r="AU24" i="86"/>
  <c r="AQ23" i="86"/>
  <c r="AQ21" i="86"/>
  <c r="AQ22" i="86"/>
  <c r="AH22" i="86"/>
  <c r="AH12" i="86"/>
  <c r="AO13" i="86"/>
  <c r="AO12" i="86"/>
  <c r="AU11" i="86"/>
  <c r="AO10" i="86"/>
  <c r="AP46" i="85"/>
  <c r="AU45" i="85"/>
  <c r="AP44" i="85"/>
  <c r="AP43" i="85"/>
  <c r="AN46" i="85"/>
  <c r="AN45" i="85"/>
  <c r="AN44" i="85"/>
  <c r="AU43" i="85"/>
  <c r="AP35" i="85"/>
  <c r="AU34" i="85"/>
  <c r="AP33" i="85"/>
  <c r="AP32" i="85"/>
  <c r="AN35" i="85"/>
  <c r="AN33" i="85"/>
  <c r="AU32" i="85"/>
  <c r="AN34" i="85"/>
  <c r="AH23" i="85"/>
  <c r="AH21" i="85"/>
  <c r="AH13" i="85"/>
  <c r="AN11" i="85"/>
  <c r="AU10" i="85"/>
  <c r="AN13" i="85"/>
  <c r="AN12" i="85"/>
  <c r="AU44" i="85"/>
  <c r="AO46" i="85"/>
  <c r="AO45" i="85"/>
  <c r="AO43" i="85"/>
  <c r="AU35" i="85"/>
  <c r="AQ33" i="85"/>
  <c r="AQ32" i="85"/>
  <c r="AQ34" i="85"/>
  <c r="AO34" i="85"/>
  <c r="AU33" i="85"/>
  <c r="AO32" i="85"/>
  <c r="AO35" i="85"/>
  <c r="AH24" i="85"/>
  <c r="AO21" i="85"/>
  <c r="AO24" i="85"/>
  <c r="AO23" i="85"/>
  <c r="AU22" i="85"/>
  <c r="AP13" i="85"/>
  <c r="AU12" i="85"/>
  <c r="AP11" i="85"/>
  <c r="AP10" i="85"/>
  <c r="AO13" i="85"/>
  <c r="AO12" i="85"/>
  <c r="AU11" i="85"/>
  <c r="AO10" i="85"/>
  <c r="AN47" i="88"/>
  <c r="AR43" i="88"/>
  <c r="AH43" i="88"/>
  <c r="AU35" i="88"/>
  <c r="AQ34" i="88"/>
  <c r="AQ33" i="88"/>
  <c r="AQ32" i="88"/>
  <c r="AQ36" i="88"/>
  <c r="AR35" i="88"/>
  <c r="AQ47" i="88"/>
  <c r="AR46" i="88"/>
  <c r="AH46" i="88"/>
  <c r="AO47" i="88"/>
  <c r="AR44" i="88"/>
  <c r="AS44" i="88"/>
  <c r="AH44" i="88"/>
  <c r="AN36" i="88"/>
  <c r="AR32" i="88"/>
  <c r="AH32" i="88"/>
  <c r="AQ22" i="88"/>
  <c r="AU24" i="88"/>
  <c r="AQ23" i="88"/>
  <c r="AQ21" i="88"/>
  <c r="AQ25" i="88"/>
  <c r="AR24" i="88"/>
  <c r="AP35" i="88"/>
  <c r="AU34" i="88"/>
  <c r="AP33" i="88"/>
  <c r="AP32" i="88"/>
  <c r="AP36" i="88"/>
  <c r="AR34" i="88"/>
  <c r="AO35" i="88"/>
  <c r="AO34" i="88"/>
  <c r="AU33" i="88"/>
  <c r="AO32" i="88"/>
  <c r="AO36" i="88"/>
  <c r="AR33" i="88"/>
  <c r="AS33" i="88"/>
  <c r="AP25" i="88"/>
  <c r="AR23" i="88"/>
  <c r="AH23" i="88"/>
  <c r="AN22" i="88"/>
  <c r="AN24" i="88"/>
  <c r="AN23" i="88"/>
  <c r="AU21" i="88"/>
  <c r="AQ11" i="88"/>
  <c r="AQ10" i="88"/>
  <c r="AU13" i="88"/>
  <c r="AQ12" i="88"/>
  <c r="AN14" i="88"/>
  <c r="AR10" i="88"/>
  <c r="AH10" i="88"/>
  <c r="AP47" i="87"/>
  <c r="AR45" i="87"/>
  <c r="AN46" i="87"/>
  <c r="AN45" i="87"/>
  <c r="AN44" i="87"/>
  <c r="AU43" i="87"/>
  <c r="AO25" i="88"/>
  <c r="AR22" i="88"/>
  <c r="AH22" i="88"/>
  <c r="AP14" i="88"/>
  <c r="AR12" i="88"/>
  <c r="AH12" i="88"/>
  <c r="AO14" i="88"/>
  <c r="AR11" i="88"/>
  <c r="AH11" i="88"/>
  <c r="AQ47" i="87"/>
  <c r="AR46" i="87"/>
  <c r="AP36" i="87"/>
  <c r="AR34" i="87"/>
  <c r="AH34" i="87"/>
  <c r="AO36" i="87"/>
  <c r="AR33" i="87"/>
  <c r="AH33" i="87"/>
  <c r="AU24" i="87"/>
  <c r="AQ23" i="87"/>
  <c r="AQ21" i="87"/>
  <c r="AQ22" i="87"/>
  <c r="AO25" i="87"/>
  <c r="AR22" i="87"/>
  <c r="AH22" i="87"/>
  <c r="AH13" i="87"/>
  <c r="AQ14" i="87"/>
  <c r="AR13" i="87"/>
  <c r="AQ36" i="87"/>
  <c r="AR35" i="87"/>
  <c r="AH35" i="87"/>
  <c r="AN36" i="87"/>
  <c r="AR32" i="87"/>
  <c r="AS32" i="87"/>
  <c r="AH32" i="87"/>
  <c r="AP24" i="87"/>
  <c r="AU23" i="87"/>
  <c r="AP22" i="87"/>
  <c r="AP21" i="87"/>
  <c r="AN24" i="87"/>
  <c r="AN23" i="87"/>
  <c r="AU21" i="87"/>
  <c r="AN22" i="87"/>
  <c r="AP13" i="87"/>
  <c r="AU12" i="87"/>
  <c r="AP11" i="87"/>
  <c r="AP10" i="87"/>
  <c r="AP14" i="87"/>
  <c r="AR12" i="87"/>
  <c r="AO14" i="87"/>
  <c r="AR11" i="87"/>
  <c r="AH11" i="87"/>
  <c r="AQ47" i="86"/>
  <c r="AR46" i="86"/>
  <c r="AH46" i="86"/>
  <c r="AO47" i="86"/>
  <c r="AR44" i="86"/>
  <c r="AH44" i="86"/>
  <c r="AQ36" i="86"/>
  <c r="AR35" i="86"/>
  <c r="AH35" i="86"/>
  <c r="AN36" i="86"/>
  <c r="AR32" i="86"/>
  <c r="AH32" i="86"/>
  <c r="AP24" i="86"/>
  <c r="AU23" i="86"/>
  <c r="AP22" i="86"/>
  <c r="AP21" i="86"/>
  <c r="AP25" i="86"/>
  <c r="AR23" i="86"/>
  <c r="AN24" i="86"/>
  <c r="AN23" i="86"/>
  <c r="AU21" i="86"/>
  <c r="AN22" i="86"/>
  <c r="AN25" i="86"/>
  <c r="AR21" i="86"/>
  <c r="AQ11" i="86"/>
  <c r="AQ10" i="86"/>
  <c r="AU13" i="86"/>
  <c r="AQ12" i="86"/>
  <c r="AN14" i="86"/>
  <c r="AR10" i="86"/>
  <c r="AH10" i="86"/>
  <c r="AQ47" i="85"/>
  <c r="AR46" i="85"/>
  <c r="AH46" i="85"/>
  <c r="AN13" i="87"/>
  <c r="AN12" i="87"/>
  <c r="AN11" i="87"/>
  <c r="AN14" i="87"/>
  <c r="AR10" i="87"/>
  <c r="AU10" i="87"/>
  <c r="AP44" i="86"/>
  <c r="AP46" i="86"/>
  <c r="AU45" i="86"/>
  <c r="AP43" i="86"/>
  <c r="AP47" i="86"/>
  <c r="AR45" i="86"/>
  <c r="AN47" i="86"/>
  <c r="AR43" i="86"/>
  <c r="AH43" i="86"/>
  <c r="AH34" i="86"/>
  <c r="AP36" i="86"/>
  <c r="AR34" i="86"/>
  <c r="AO34" i="86"/>
  <c r="AU33" i="86"/>
  <c r="AO32" i="86"/>
  <c r="AO35" i="86"/>
  <c r="AQ25" i="86"/>
  <c r="AR24" i="86"/>
  <c r="AH24" i="86"/>
  <c r="AO21" i="86"/>
  <c r="AO24" i="86"/>
  <c r="AO23" i="86"/>
  <c r="AU22" i="86"/>
  <c r="AP13" i="86"/>
  <c r="AU12" i="86"/>
  <c r="AP11" i="86"/>
  <c r="AP10" i="86"/>
  <c r="AP14" i="86"/>
  <c r="AR12" i="86"/>
  <c r="AO14" i="86"/>
  <c r="AR11" i="86"/>
  <c r="AH11" i="86"/>
  <c r="AP47" i="85"/>
  <c r="AR45" i="85"/>
  <c r="AH45" i="85"/>
  <c r="AN47" i="85"/>
  <c r="AR43" i="85"/>
  <c r="AH43" i="85"/>
  <c r="AH34" i="85"/>
  <c r="AP36" i="85"/>
  <c r="AR34" i="85"/>
  <c r="AN36" i="85"/>
  <c r="AR32" i="85"/>
  <c r="AH32" i="85"/>
  <c r="AP24" i="85"/>
  <c r="AU23" i="85"/>
  <c r="AP22" i="85"/>
  <c r="AP21" i="85"/>
  <c r="AP25" i="85"/>
  <c r="AR23" i="85"/>
  <c r="AN24" i="85"/>
  <c r="AN23" i="85"/>
  <c r="AU21" i="85"/>
  <c r="AN22" i="85"/>
  <c r="AN25" i="85"/>
  <c r="AR21" i="85"/>
  <c r="AQ11" i="85"/>
  <c r="AQ10" i="85"/>
  <c r="AU13" i="85"/>
  <c r="AQ12" i="85"/>
  <c r="AN14" i="85"/>
  <c r="AR10" i="85"/>
  <c r="AH10" i="85"/>
  <c r="AO47" i="85"/>
  <c r="AR44" i="85"/>
  <c r="AS44" i="85"/>
  <c r="AH44" i="85"/>
  <c r="AQ36" i="85"/>
  <c r="AR35" i="85"/>
  <c r="AH35" i="85"/>
  <c r="AO36" i="85"/>
  <c r="AR33" i="85"/>
  <c r="AS33" i="85"/>
  <c r="AH33" i="85"/>
  <c r="AU24" i="85"/>
  <c r="AQ23" i="85"/>
  <c r="AQ21" i="85"/>
  <c r="AQ22" i="85"/>
  <c r="AO25" i="85"/>
  <c r="AR22" i="85"/>
  <c r="AH22" i="85"/>
  <c r="AP14" i="85"/>
  <c r="AR12" i="85"/>
  <c r="AH12" i="85"/>
  <c r="AO14" i="85"/>
  <c r="AR11" i="85"/>
  <c r="AH11" i="85"/>
  <c r="AH45" i="84"/>
  <c r="AN46" i="84"/>
  <c r="AN45" i="84"/>
  <c r="AN44" i="84"/>
  <c r="AU43" i="84"/>
  <c r="AU46" i="84"/>
  <c r="AQ45" i="84"/>
  <c r="AQ44" i="84"/>
  <c r="AQ43" i="84"/>
  <c r="AU44" i="84"/>
  <c r="AO46" i="84"/>
  <c r="AO45" i="84"/>
  <c r="AO43" i="84"/>
  <c r="AU35" i="84"/>
  <c r="AQ33" i="84"/>
  <c r="AQ32" i="84"/>
  <c r="AQ34" i="84"/>
  <c r="AH32" i="84"/>
  <c r="AU24" i="84"/>
  <c r="AQ23" i="84"/>
  <c r="AQ22" i="84"/>
  <c r="AQ21" i="84"/>
  <c r="AH34" i="84"/>
  <c r="AH33" i="84"/>
  <c r="AP24" i="84"/>
  <c r="AU23" i="84"/>
  <c r="AP22" i="84"/>
  <c r="AP21" i="84"/>
  <c r="AH21" i="84"/>
  <c r="AH13" i="84"/>
  <c r="AO13" i="84"/>
  <c r="AO12" i="84"/>
  <c r="AU11" i="84"/>
  <c r="AO10" i="84"/>
  <c r="AU46" i="83"/>
  <c r="AQ45" i="83"/>
  <c r="AQ44" i="83"/>
  <c r="AQ43" i="83"/>
  <c r="AU44" i="83"/>
  <c r="AO46" i="83"/>
  <c r="AO45" i="83"/>
  <c r="AO43" i="83"/>
  <c r="AH22" i="84"/>
  <c r="AH12" i="84"/>
  <c r="AH10" i="84"/>
  <c r="AH45" i="83"/>
  <c r="AN46" i="83"/>
  <c r="AN45" i="83"/>
  <c r="AN44" i="83"/>
  <c r="AU43" i="83"/>
  <c r="AH34" i="83"/>
  <c r="AH33" i="83"/>
  <c r="AQ22" i="83"/>
  <c r="AU24" i="83"/>
  <c r="AQ23" i="83"/>
  <c r="AQ21" i="83"/>
  <c r="AH22" i="83"/>
  <c r="AH13" i="83"/>
  <c r="AU35" i="83"/>
  <c r="AQ34" i="83"/>
  <c r="AQ33" i="83"/>
  <c r="AQ32" i="83"/>
  <c r="AN34" i="83"/>
  <c r="AN35" i="83"/>
  <c r="AN33" i="83"/>
  <c r="AU32" i="83"/>
  <c r="AH23" i="83"/>
  <c r="AH21" i="83"/>
  <c r="AH12" i="83"/>
  <c r="AH11" i="83"/>
  <c r="AH10" i="83"/>
  <c r="AP46" i="84"/>
  <c r="AU45" i="84"/>
  <c r="AP43" i="84"/>
  <c r="AP44" i="84"/>
  <c r="AN47" i="84"/>
  <c r="AR43" i="84"/>
  <c r="AH43" i="84"/>
  <c r="AQ47" i="84"/>
  <c r="AR46" i="84"/>
  <c r="AH46" i="84"/>
  <c r="AO47" i="84"/>
  <c r="AR44" i="84"/>
  <c r="AH44" i="84"/>
  <c r="AH35" i="84"/>
  <c r="AQ36" i="84"/>
  <c r="AR35" i="84"/>
  <c r="AN35" i="84"/>
  <c r="AN33" i="84"/>
  <c r="AU32" i="84"/>
  <c r="AN34" i="84"/>
  <c r="AQ25" i="84"/>
  <c r="AR24" i="84"/>
  <c r="AH24" i="84"/>
  <c r="AP35" i="84"/>
  <c r="AU34" i="84"/>
  <c r="AP33" i="84"/>
  <c r="AP32" i="84"/>
  <c r="AO35" i="84"/>
  <c r="AO34" i="84"/>
  <c r="AU33" i="84"/>
  <c r="AO32" i="84"/>
  <c r="AO36" i="84"/>
  <c r="AR33" i="84"/>
  <c r="AP25" i="84"/>
  <c r="AR23" i="84"/>
  <c r="AH23" i="84"/>
  <c r="AN24" i="84"/>
  <c r="AN23" i="84"/>
  <c r="AN22" i="84"/>
  <c r="AN25" i="84"/>
  <c r="AR21" i="84"/>
  <c r="AU21" i="84"/>
  <c r="AQ11" i="84"/>
  <c r="AQ10" i="84"/>
  <c r="AU13" i="84"/>
  <c r="AQ12" i="84"/>
  <c r="AO14" i="84"/>
  <c r="AR11" i="84"/>
  <c r="AH11" i="84"/>
  <c r="AQ47" i="83"/>
  <c r="AR46" i="83"/>
  <c r="AH46" i="83"/>
  <c r="AO47" i="83"/>
  <c r="AR44" i="83"/>
  <c r="AH44" i="83"/>
  <c r="AO24" i="84"/>
  <c r="AO23" i="84"/>
  <c r="AU22" i="84"/>
  <c r="AO21" i="84"/>
  <c r="AO25" i="84"/>
  <c r="AR22" i="84"/>
  <c r="AS22" i="84"/>
  <c r="AP13" i="84"/>
  <c r="AU12" i="84"/>
  <c r="AP11" i="84"/>
  <c r="AP10" i="84"/>
  <c r="AP14" i="84"/>
  <c r="AR12" i="84"/>
  <c r="AN11" i="84"/>
  <c r="AU10" i="84"/>
  <c r="AN13" i="84"/>
  <c r="AN12" i="84"/>
  <c r="AP46" i="83"/>
  <c r="AU45" i="83"/>
  <c r="AP43" i="83"/>
  <c r="AP44" i="83"/>
  <c r="AN47" i="83"/>
  <c r="AR43" i="83"/>
  <c r="AH43" i="83"/>
  <c r="AP35" i="83"/>
  <c r="AU34" i="83"/>
  <c r="AP33" i="83"/>
  <c r="AP32" i="83"/>
  <c r="AP36" i="83"/>
  <c r="AR34" i="83"/>
  <c r="AO35" i="83"/>
  <c r="AO34" i="83"/>
  <c r="AU33" i="83"/>
  <c r="AO32" i="83"/>
  <c r="AO36" i="83"/>
  <c r="AR33" i="83"/>
  <c r="AH24" i="83"/>
  <c r="AQ25" i="83"/>
  <c r="AR24" i="83"/>
  <c r="AO24" i="83"/>
  <c r="AO23" i="83"/>
  <c r="AU22" i="83"/>
  <c r="AO21" i="83"/>
  <c r="AO25" i="83"/>
  <c r="AR22" i="83"/>
  <c r="AU13" i="83"/>
  <c r="AQ12" i="83"/>
  <c r="AQ11" i="83"/>
  <c r="AQ10" i="83"/>
  <c r="AQ14" i="83"/>
  <c r="AR13" i="83"/>
  <c r="AQ36" i="83"/>
  <c r="AR35" i="83"/>
  <c r="AH35" i="83"/>
  <c r="AN36" i="83"/>
  <c r="AR32" i="83"/>
  <c r="AH32" i="83"/>
  <c r="AP21" i="83"/>
  <c r="AP24" i="83"/>
  <c r="AU23" i="83"/>
  <c r="AP22" i="83"/>
  <c r="AN22" i="83"/>
  <c r="AN24" i="83"/>
  <c r="AN23" i="83"/>
  <c r="AU21" i="83"/>
  <c r="AP13" i="83"/>
  <c r="AU12" i="83"/>
  <c r="AP11" i="83"/>
  <c r="AP10" i="83"/>
  <c r="AP14" i="83"/>
  <c r="AR12" i="83"/>
  <c r="AO13" i="83"/>
  <c r="AO12" i="83"/>
  <c r="AU11" i="83"/>
  <c r="AO10" i="83"/>
  <c r="AO14" i="83"/>
  <c r="AR11" i="83"/>
  <c r="AN13" i="83"/>
  <c r="AN12" i="83"/>
  <c r="AN11" i="83"/>
  <c r="AN14" i="83"/>
  <c r="AR10" i="83"/>
  <c r="AU10" i="83"/>
  <c r="AP46" i="82"/>
  <c r="AU45" i="82"/>
  <c r="AP43" i="82"/>
  <c r="AP44" i="82"/>
  <c r="AH43" i="82"/>
  <c r="AU35" i="82"/>
  <c r="AQ34" i="82"/>
  <c r="AQ33" i="82"/>
  <c r="AQ32" i="82"/>
  <c r="AH46" i="82"/>
  <c r="AH44" i="82"/>
  <c r="AH32" i="82"/>
  <c r="AH23" i="82"/>
  <c r="AH34" i="82"/>
  <c r="AH33" i="82"/>
  <c r="AH24" i="82"/>
  <c r="AH21" i="82"/>
  <c r="AP13" i="82"/>
  <c r="AU12" i="82"/>
  <c r="AP11" i="82"/>
  <c r="AP10" i="82"/>
  <c r="AO13" i="82"/>
  <c r="AO12" i="82"/>
  <c r="AU11" i="82"/>
  <c r="AO10" i="82"/>
  <c r="AH22" i="82"/>
  <c r="AU13" i="82"/>
  <c r="AQ12" i="82"/>
  <c r="AQ11" i="82"/>
  <c r="AQ10" i="82"/>
  <c r="AH10" i="82"/>
  <c r="AP47" i="82"/>
  <c r="AR45" i="82"/>
  <c r="AH45" i="82"/>
  <c r="AN46" i="82"/>
  <c r="AN45" i="82"/>
  <c r="AN44" i="82"/>
  <c r="AN47" i="82"/>
  <c r="AR43" i="82"/>
  <c r="AU43" i="82"/>
  <c r="AH35" i="82"/>
  <c r="AQ36" i="82"/>
  <c r="AR35" i="82"/>
  <c r="AU46" i="82"/>
  <c r="AQ45" i="82"/>
  <c r="AQ44" i="82"/>
  <c r="AQ43" i="82"/>
  <c r="AQ47" i="82"/>
  <c r="AR46" i="82"/>
  <c r="AU44" i="82"/>
  <c r="AO46" i="82"/>
  <c r="AO45" i="82"/>
  <c r="AO43" i="82"/>
  <c r="AO47" i="82"/>
  <c r="AR44" i="82"/>
  <c r="AS44" i="82"/>
  <c r="AN35" i="82"/>
  <c r="AN34" i="82"/>
  <c r="AN33" i="82"/>
  <c r="AN36" i="82"/>
  <c r="AR32" i="82"/>
  <c r="AU32" i="82"/>
  <c r="AP24" i="82"/>
  <c r="AU23" i="82"/>
  <c r="AP21" i="82"/>
  <c r="AP22" i="82"/>
  <c r="AP35" i="82"/>
  <c r="AU34" i="82"/>
  <c r="AP33" i="82"/>
  <c r="AP32" i="82"/>
  <c r="AP36" i="82"/>
  <c r="AR34" i="82"/>
  <c r="AO35" i="82"/>
  <c r="AO34" i="82"/>
  <c r="AU33" i="82"/>
  <c r="AO32" i="82"/>
  <c r="AO36" i="82"/>
  <c r="AR33" i="82"/>
  <c r="AS33" i="82"/>
  <c r="AU24" i="82"/>
  <c r="AQ23" i="82"/>
  <c r="AQ22" i="82"/>
  <c r="AQ21" i="82"/>
  <c r="AQ25" i="82"/>
  <c r="AR24" i="82"/>
  <c r="AN24" i="82"/>
  <c r="AN23" i="82"/>
  <c r="AN22" i="82"/>
  <c r="AN25" i="82"/>
  <c r="AR21" i="82"/>
  <c r="AU21" i="82"/>
  <c r="AP14" i="82"/>
  <c r="AR12" i="82"/>
  <c r="AH12" i="82"/>
  <c r="AO14" i="82"/>
  <c r="AR11" i="82"/>
  <c r="AH11" i="82"/>
  <c r="AO24" i="82"/>
  <c r="AO23" i="82"/>
  <c r="AU22" i="82"/>
  <c r="AO21" i="82"/>
  <c r="AO25" i="82"/>
  <c r="AR22" i="82"/>
  <c r="AQ14" i="82"/>
  <c r="AR13" i="82"/>
  <c r="AH13" i="82"/>
  <c r="AN13" i="82"/>
  <c r="AN12" i="82"/>
  <c r="AN11" i="82"/>
  <c r="AU10" i="82"/>
  <c r="AI46" i="67"/>
  <c r="AT46" i="67"/>
  <c r="AT45" i="67"/>
  <c r="AI45" i="67"/>
  <c r="AI44" i="67"/>
  <c r="AT44" i="67"/>
  <c r="AI43" i="67"/>
  <c r="AT43" i="67"/>
  <c r="AQ42" i="67"/>
  <c r="AP42" i="67"/>
  <c r="AO42" i="67"/>
  <c r="AN42" i="67"/>
  <c r="AI35" i="67"/>
  <c r="AT35" i="67"/>
  <c r="AI34" i="67"/>
  <c r="AT34" i="67"/>
  <c r="AI33" i="67"/>
  <c r="AT33" i="67"/>
  <c r="AT32" i="67"/>
  <c r="AI32" i="67"/>
  <c r="AQ31" i="67"/>
  <c r="AP31" i="67"/>
  <c r="AO31" i="67"/>
  <c r="AN31" i="67"/>
  <c r="AI24" i="67"/>
  <c r="AT24" i="67"/>
  <c r="AI23" i="67"/>
  <c r="AT23" i="67"/>
  <c r="AI22" i="67"/>
  <c r="AT22" i="67"/>
  <c r="AI21" i="67"/>
  <c r="AT21" i="67"/>
  <c r="AQ20" i="67"/>
  <c r="AP20" i="67"/>
  <c r="AO20" i="67"/>
  <c r="AN20" i="67"/>
  <c r="AI13" i="67"/>
  <c r="AT13" i="67"/>
  <c r="AI12" i="67"/>
  <c r="AT12" i="67"/>
  <c r="AI11" i="67"/>
  <c r="AT11" i="67"/>
  <c r="AT10" i="67"/>
  <c r="AI10" i="67"/>
  <c r="AQ9" i="67"/>
  <c r="AP9" i="67"/>
  <c r="AO9" i="67"/>
  <c r="AN9" i="67"/>
  <c r="AQ42" i="1"/>
  <c r="AP42" i="1"/>
  <c r="AO42" i="1"/>
  <c r="AN42" i="1"/>
  <c r="AI35" i="1"/>
  <c r="AI34" i="1"/>
  <c r="AI33" i="1"/>
  <c r="AI32" i="1"/>
  <c r="C11" i="77"/>
  <c r="C10" i="77"/>
  <c r="C9" i="77"/>
  <c r="C8" i="77"/>
  <c r="C7" i="77"/>
  <c r="C6" i="77"/>
  <c r="D11" i="77"/>
  <c r="AO36" i="105"/>
  <c r="AR33" i="105"/>
  <c r="AQ36" i="105"/>
  <c r="AR35" i="105"/>
  <c r="AO25" i="105"/>
  <c r="AR22" i="105"/>
  <c r="AS22" i="105"/>
  <c r="AS11" i="105"/>
  <c r="AN25" i="104"/>
  <c r="AR21" i="104"/>
  <c r="AP25" i="104"/>
  <c r="AR23" i="104"/>
  <c r="AS12" i="104"/>
  <c r="AS34" i="103"/>
  <c r="AQ25" i="103"/>
  <c r="AR24" i="103"/>
  <c r="AQ14" i="103"/>
  <c r="AR13" i="103"/>
  <c r="AS11" i="103"/>
  <c r="AS35" i="102"/>
  <c r="AS24" i="102"/>
  <c r="AS35" i="101"/>
  <c r="AN25" i="100"/>
  <c r="AR21" i="100"/>
  <c r="AP25" i="100"/>
  <c r="AR23" i="100"/>
  <c r="AS11" i="100"/>
  <c r="AP36" i="98"/>
  <c r="AR34" i="98"/>
  <c r="AS32" i="98"/>
  <c r="AP25" i="98"/>
  <c r="AR23" i="98"/>
  <c r="AS23" i="98"/>
  <c r="AQ14" i="96"/>
  <c r="AR13" i="96"/>
  <c r="AS13" i="96"/>
  <c r="AS34" i="95"/>
  <c r="AN14" i="95"/>
  <c r="AR10" i="95"/>
  <c r="AS12" i="95"/>
  <c r="AS33" i="92"/>
  <c r="AS24" i="92"/>
  <c r="AP36" i="94"/>
  <c r="AR34" i="94"/>
  <c r="AS33" i="94"/>
  <c r="AO36" i="91"/>
  <c r="AR33" i="91"/>
  <c r="AN36" i="91"/>
  <c r="AR32" i="91"/>
  <c r="AQ36" i="91"/>
  <c r="AR35" i="91"/>
  <c r="AO25" i="91"/>
  <c r="AR22" i="91"/>
  <c r="AS22" i="91"/>
  <c r="AN14" i="93"/>
  <c r="AR10" i="93"/>
  <c r="AS11" i="93"/>
  <c r="AS34" i="89"/>
  <c r="AQ14" i="89"/>
  <c r="AR13" i="89"/>
  <c r="AS13" i="89"/>
  <c r="AQ25" i="87"/>
  <c r="AR24" i="87"/>
  <c r="AS12" i="87"/>
  <c r="AO36" i="86"/>
  <c r="AR33" i="86"/>
  <c r="AS33" i="86"/>
  <c r="AO25" i="86"/>
  <c r="AR22" i="86"/>
  <c r="AS21" i="86"/>
  <c r="AQ25" i="85"/>
  <c r="AR24" i="85"/>
  <c r="AS24" i="85"/>
  <c r="AQ14" i="85"/>
  <c r="AR13" i="85"/>
  <c r="AS13" i="85"/>
  <c r="AN25" i="88"/>
  <c r="AR21" i="88"/>
  <c r="AS24" i="88"/>
  <c r="AQ14" i="88"/>
  <c r="AR13" i="88"/>
  <c r="AS13" i="88"/>
  <c r="AQ14" i="84"/>
  <c r="AR13" i="84"/>
  <c r="AN14" i="84"/>
  <c r="AR10" i="84"/>
  <c r="AS12" i="84"/>
  <c r="AS33" i="83"/>
  <c r="AS11" i="83"/>
  <c r="AP25" i="82"/>
  <c r="AR23" i="82"/>
  <c r="AS22" i="82"/>
  <c r="AS12" i="115"/>
  <c r="AS24" i="113"/>
  <c r="AO25" i="109"/>
  <c r="AR22" i="109"/>
  <c r="AS22" i="109"/>
  <c r="AS11" i="106"/>
  <c r="AQ47" i="105"/>
  <c r="AR46" i="105"/>
  <c r="AS43" i="105"/>
  <c r="AS43" i="103"/>
  <c r="AS11" i="102"/>
  <c r="AP47" i="101"/>
  <c r="AR45" i="101"/>
  <c r="AS45" i="101"/>
  <c r="AQ25" i="99"/>
  <c r="AR24" i="99"/>
  <c r="AQ14" i="99"/>
  <c r="AR13" i="99"/>
  <c r="AS13" i="99"/>
  <c r="AQ47" i="99"/>
  <c r="AR46" i="99"/>
  <c r="AS43" i="99"/>
  <c r="AS44" i="99"/>
  <c r="AS22" i="96"/>
  <c r="AP47" i="96"/>
  <c r="AR45" i="96"/>
  <c r="AS45" i="96"/>
  <c r="AS43" i="95"/>
  <c r="AO25" i="93"/>
  <c r="AR22" i="93"/>
  <c r="AS22" i="93"/>
  <c r="AP47" i="92"/>
  <c r="AR45" i="92"/>
  <c r="AS44" i="92"/>
  <c r="AQ47" i="91"/>
  <c r="AR46" i="91"/>
  <c r="AS45" i="91"/>
  <c r="AN25" i="90"/>
  <c r="AR21" i="90"/>
  <c r="AP25" i="90"/>
  <c r="AR23" i="90"/>
  <c r="AP47" i="90"/>
  <c r="AR45" i="90"/>
  <c r="AS45" i="90"/>
  <c r="AQ25" i="89"/>
  <c r="AR24" i="89"/>
  <c r="AS21" i="89"/>
  <c r="AS45" i="86"/>
  <c r="AP47" i="84"/>
  <c r="AR45" i="84"/>
  <c r="AS45" i="84"/>
  <c r="AP47" i="83"/>
  <c r="AR45" i="83"/>
  <c r="AS45" i="83"/>
  <c r="AN25" i="125"/>
  <c r="AR21" i="125"/>
  <c r="AP25" i="125"/>
  <c r="AR23" i="125"/>
  <c r="AS24" i="125"/>
  <c r="AP14" i="123"/>
  <c r="AR12" i="123"/>
  <c r="AN14" i="123"/>
  <c r="AR10" i="123"/>
  <c r="AS12" i="123" s="1"/>
  <c r="AP14" i="121"/>
  <c r="AR12" i="121"/>
  <c r="AO14" i="121"/>
  <c r="AR11" i="121"/>
  <c r="AS12" i="121" s="1"/>
  <c r="AQ25" i="121"/>
  <c r="AR24" i="121"/>
  <c r="AO14" i="120"/>
  <c r="AR11" i="120"/>
  <c r="AP14" i="120"/>
  <c r="AR12" i="120"/>
  <c r="AN25" i="118"/>
  <c r="AR21" i="118"/>
  <c r="AQ25" i="117"/>
  <c r="AR24" i="117"/>
  <c r="AS24" i="117"/>
  <c r="AP25" i="116"/>
  <c r="AR23" i="116"/>
  <c r="AN25" i="116"/>
  <c r="AR21" i="116"/>
  <c r="AS23" i="116" s="1"/>
  <c r="AN25" i="115"/>
  <c r="AR21" i="115"/>
  <c r="AO25" i="115"/>
  <c r="AR22" i="115"/>
  <c r="AO25" i="114"/>
  <c r="AR22" i="114"/>
  <c r="AS22" i="114"/>
  <c r="AS33" i="106"/>
  <c r="AO36" i="121"/>
  <c r="AR33" i="121"/>
  <c r="AP36" i="121"/>
  <c r="AR34" i="121"/>
  <c r="AN36" i="120"/>
  <c r="AR32" i="120"/>
  <c r="AN25" i="119"/>
  <c r="AR21" i="119"/>
  <c r="AO25" i="119"/>
  <c r="AR22" i="119"/>
  <c r="AQ25" i="118"/>
  <c r="AR24" i="118"/>
  <c r="AP25" i="118"/>
  <c r="AR23" i="118"/>
  <c r="AN14" i="117"/>
  <c r="AR10" i="117"/>
  <c r="AS10" i="117"/>
  <c r="AQ14" i="116"/>
  <c r="AR13" i="116"/>
  <c r="AS13" i="116"/>
  <c r="AN36" i="113"/>
  <c r="AR32" i="113"/>
  <c r="AS35" i="113"/>
  <c r="AN36" i="112"/>
  <c r="AR32" i="112"/>
  <c r="AS32" i="112"/>
  <c r="AO25" i="110"/>
  <c r="AR22" i="110"/>
  <c r="AS22" i="110"/>
  <c r="AN14" i="109"/>
  <c r="AR10" i="109"/>
  <c r="AP14" i="109"/>
  <c r="AR12" i="109"/>
  <c r="AS12" i="109"/>
  <c r="AQ14" i="108"/>
  <c r="AR13" i="108"/>
  <c r="AO14" i="108"/>
  <c r="AR11" i="108"/>
  <c r="AS13" i="108" s="1"/>
  <c r="AQ47" i="107"/>
  <c r="AR46" i="107"/>
  <c r="AN47" i="107"/>
  <c r="AR43" i="107"/>
  <c r="AS43" i="107"/>
  <c r="AN47" i="106"/>
  <c r="AR43" i="106"/>
  <c r="AS43" i="106"/>
  <c r="AN36" i="105"/>
  <c r="AR32" i="105"/>
  <c r="AS32" i="105"/>
  <c r="AP36" i="104"/>
  <c r="AR34" i="104"/>
  <c r="AS33" i="104"/>
  <c r="AN25" i="103"/>
  <c r="AR21" i="103"/>
  <c r="AP25" i="103"/>
  <c r="AR23" i="103"/>
  <c r="AS24" i="103"/>
  <c r="AO14" i="101"/>
  <c r="AR11" i="101"/>
  <c r="AS10" i="101"/>
  <c r="AP25" i="99"/>
  <c r="AR23" i="99"/>
  <c r="AN25" i="99"/>
  <c r="AR21" i="99"/>
  <c r="AS24" i="99"/>
  <c r="AP36" i="96"/>
  <c r="AR34" i="96"/>
  <c r="AS34" i="96"/>
  <c r="AP25" i="95"/>
  <c r="AR23" i="95"/>
  <c r="AQ25" i="95"/>
  <c r="AR24" i="95"/>
  <c r="AS21" i="95"/>
  <c r="AQ47" i="94"/>
  <c r="AR46" i="94"/>
  <c r="AN47" i="94"/>
  <c r="AR43" i="94"/>
  <c r="AS44" i="94"/>
  <c r="AN36" i="93"/>
  <c r="AR32" i="93"/>
  <c r="AQ36" i="93"/>
  <c r="AR35" i="93"/>
  <c r="AO36" i="93"/>
  <c r="AR33" i="93"/>
  <c r="AN14" i="91"/>
  <c r="AR10" i="91"/>
  <c r="AP14" i="91"/>
  <c r="AR12" i="91"/>
  <c r="AS12" i="91"/>
  <c r="AN14" i="90"/>
  <c r="AR10" i="90"/>
  <c r="AS13" i="90"/>
  <c r="AP47" i="89"/>
  <c r="AR45" i="89"/>
  <c r="AS45" i="89"/>
  <c r="AN25" i="87"/>
  <c r="AR21" i="87"/>
  <c r="AP25" i="87"/>
  <c r="AR23" i="87"/>
  <c r="AQ14" i="86"/>
  <c r="AR13" i="86"/>
  <c r="AS12" i="86"/>
  <c r="AP36" i="84"/>
  <c r="AR34" i="84"/>
  <c r="AN36" i="84"/>
  <c r="AR32" i="84"/>
  <c r="AS33" i="84"/>
  <c r="AN25" i="83"/>
  <c r="AR21" i="83"/>
  <c r="AP25" i="83"/>
  <c r="AR23" i="83"/>
  <c r="AS22" i="83"/>
  <c r="AN14" i="82"/>
  <c r="AR10" i="82"/>
  <c r="AS10" i="82"/>
  <c r="BE10" i="122"/>
  <c r="BB10" i="122"/>
  <c r="BL10" i="122"/>
  <c r="CI10" i="122"/>
  <c r="BG10" i="122"/>
  <c r="BD10" i="122"/>
  <c r="BE32" i="122"/>
  <c r="BB32" i="122"/>
  <c r="BL14" i="122"/>
  <c r="BG32" i="122"/>
  <c r="BD32" i="122"/>
  <c r="AS35" i="122"/>
  <c r="AS12" i="124"/>
  <c r="AS35" i="124"/>
  <c r="AS33" i="122"/>
  <c r="AS13" i="124"/>
  <c r="AS11" i="122"/>
  <c r="BG13" i="122"/>
  <c r="AS10" i="123"/>
  <c r="AS10" i="125"/>
  <c r="AS21" i="124"/>
  <c r="AS23" i="124"/>
  <c r="AS21" i="125"/>
  <c r="AS23" i="125"/>
  <c r="AS13" i="122"/>
  <c r="AS21" i="122"/>
  <c r="AS23" i="122"/>
  <c r="AS13" i="123"/>
  <c r="AS24" i="124"/>
  <c r="AS10" i="124"/>
  <c r="AS33" i="125"/>
  <c r="AS12" i="122"/>
  <c r="AS22" i="122"/>
  <c r="AS34" i="122"/>
  <c r="BE35" i="122" s="1"/>
  <c r="AS11" i="123"/>
  <c r="AS32" i="124"/>
  <c r="AS34" i="124"/>
  <c r="AS11" i="125"/>
  <c r="AS32" i="125"/>
  <c r="AS12" i="125"/>
  <c r="AS22" i="125"/>
  <c r="AS34" i="125"/>
  <c r="AS10" i="112"/>
  <c r="AS32" i="113"/>
  <c r="AS24" i="118"/>
  <c r="AS12" i="112"/>
  <c r="AS13" i="115"/>
  <c r="AS23" i="118"/>
  <c r="AS12" i="119"/>
  <c r="AS11" i="121"/>
  <c r="AS24" i="112"/>
  <c r="AS33" i="113"/>
  <c r="AS34" i="112"/>
  <c r="AS10" i="119"/>
  <c r="AS13" i="121"/>
  <c r="AS21" i="112"/>
  <c r="AS23" i="112"/>
  <c r="AS13" i="112"/>
  <c r="AS35" i="112"/>
  <c r="AS11" i="113"/>
  <c r="AS12" i="113"/>
  <c r="AS22" i="113"/>
  <c r="AS34" i="113"/>
  <c r="AS21" i="114"/>
  <c r="AS23" i="114"/>
  <c r="AS33" i="112"/>
  <c r="BG35" i="112"/>
  <c r="AS13" i="113"/>
  <c r="AS21" i="113"/>
  <c r="AS23" i="113"/>
  <c r="AS24" i="114"/>
  <c r="AS10" i="115"/>
  <c r="AS10" i="116"/>
  <c r="AS12" i="116"/>
  <c r="AS32" i="116"/>
  <c r="AS13" i="117"/>
  <c r="AS21" i="117"/>
  <c r="AS23" i="117"/>
  <c r="AS11" i="115"/>
  <c r="AS11" i="116"/>
  <c r="AS33" i="116"/>
  <c r="AS35" i="116"/>
  <c r="AS11" i="117"/>
  <c r="AS12" i="117"/>
  <c r="AS22" i="117"/>
  <c r="AS22" i="118"/>
  <c r="AS33" i="118"/>
  <c r="AS32" i="118"/>
  <c r="AS35" i="118"/>
  <c r="AS11" i="119"/>
  <c r="AS10" i="121"/>
  <c r="AS46" i="102"/>
  <c r="AS33" i="102"/>
  <c r="AS34" i="102"/>
  <c r="AS13" i="103"/>
  <c r="AS21" i="103"/>
  <c r="AS23" i="103"/>
  <c r="AS13" i="104"/>
  <c r="AS34" i="105"/>
  <c r="AS13" i="106"/>
  <c r="AS33" i="105"/>
  <c r="BG35" i="105"/>
  <c r="AS35" i="105"/>
  <c r="AS44" i="105"/>
  <c r="AS46" i="105"/>
  <c r="AS34" i="106"/>
  <c r="AS44" i="106"/>
  <c r="AS45" i="106"/>
  <c r="AS46" i="106"/>
  <c r="BE43" i="106"/>
  <c r="BB43" i="106"/>
  <c r="BL16" i="106"/>
  <c r="CI16" i="106"/>
  <c r="BG43" i="106"/>
  <c r="BD43" i="106"/>
  <c r="AS24" i="107"/>
  <c r="AS35" i="107"/>
  <c r="AS44" i="107"/>
  <c r="AS46" i="107"/>
  <c r="AS32" i="110"/>
  <c r="AS10" i="111"/>
  <c r="AS10" i="102"/>
  <c r="AS32" i="102"/>
  <c r="AS34" i="104"/>
  <c r="AS43" i="102"/>
  <c r="AS21" i="104"/>
  <c r="AS23" i="104"/>
  <c r="AS22" i="106"/>
  <c r="AS23" i="106"/>
  <c r="AS24" i="106"/>
  <c r="BG22" i="106"/>
  <c r="BD22" i="106"/>
  <c r="BE22" i="106"/>
  <c r="BB22" i="106"/>
  <c r="BQ10" i="106"/>
  <c r="AS12" i="105"/>
  <c r="AS12" i="106"/>
  <c r="BB24" i="106"/>
  <c r="AS13" i="107"/>
  <c r="AS21" i="107"/>
  <c r="AS11" i="108"/>
  <c r="AS13" i="110"/>
  <c r="AS33" i="110"/>
  <c r="AS34" i="110"/>
  <c r="AS12" i="111"/>
  <c r="AS13" i="102"/>
  <c r="AS21" i="102"/>
  <c r="AS23" i="102"/>
  <c r="AS12" i="102"/>
  <c r="AS22" i="102"/>
  <c r="AS12" i="103"/>
  <c r="AS22" i="103"/>
  <c r="AS33" i="103"/>
  <c r="AS35" i="103"/>
  <c r="AS44" i="103"/>
  <c r="AS46" i="103"/>
  <c r="AS11" i="104"/>
  <c r="AS10" i="105"/>
  <c r="AS45" i="102"/>
  <c r="AS10" i="103"/>
  <c r="AS32" i="103"/>
  <c r="AS32" i="104"/>
  <c r="AS21" i="105"/>
  <c r="AS24" i="105"/>
  <c r="AS32" i="106"/>
  <c r="AS11" i="107"/>
  <c r="AS45" i="107"/>
  <c r="BB46" i="107"/>
  <c r="AS10" i="108"/>
  <c r="AS13" i="109"/>
  <c r="AS24" i="110"/>
  <c r="AS24" i="104"/>
  <c r="AS45" i="103"/>
  <c r="AS10" i="104"/>
  <c r="AS35" i="104"/>
  <c r="AS13" i="105"/>
  <c r="AS45" i="105"/>
  <c r="AS10" i="106"/>
  <c r="AS35" i="106"/>
  <c r="AS23" i="107"/>
  <c r="AS23" i="105"/>
  <c r="AS10" i="107"/>
  <c r="AS32" i="107"/>
  <c r="AS33" i="107"/>
  <c r="AS12" i="108"/>
  <c r="AS23" i="109"/>
  <c r="AS10" i="110"/>
  <c r="AS21" i="109"/>
  <c r="AS24" i="109"/>
  <c r="AS12" i="110"/>
  <c r="AS23" i="110"/>
  <c r="AS13" i="111"/>
  <c r="AS24" i="98"/>
  <c r="AS33" i="98"/>
  <c r="AS35" i="98"/>
  <c r="AS21" i="99"/>
  <c r="AS12" i="100"/>
  <c r="AS24" i="100"/>
  <c r="AS11" i="101"/>
  <c r="AS24" i="101"/>
  <c r="AS34" i="98"/>
  <c r="AS10" i="98"/>
  <c r="AS46" i="99"/>
  <c r="AS23" i="100"/>
  <c r="AS21" i="101"/>
  <c r="AS45" i="99"/>
  <c r="AS34" i="99"/>
  <c r="AS35" i="100"/>
  <c r="AS12" i="98"/>
  <c r="AS22" i="98"/>
  <c r="BE43" i="98"/>
  <c r="BB43" i="98"/>
  <c r="BL16" i="98"/>
  <c r="CI16" i="98"/>
  <c r="BG43" i="98"/>
  <c r="BD43" i="98"/>
  <c r="AS13" i="98"/>
  <c r="AS21" i="98"/>
  <c r="AS44" i="98"/>
  <c r="AS46" i="98"/>
  <c r="AS10" i="99"/>
  <c r="AS22" i="99"/>
  <c r="AS35" i="99"/>
  <c r="AS10" i="100"/>
  <c r="AS45" i="98"/>
  <c r="AS11" i="99"/>
  <c r="AS12" i="99"/>
  <c r="AS32" i="99"/>
  <c r="AS22" i="100"/>
  <c r="AS34" i="100"/>
  <c r="AS13" i="100"/>
  <c r="AS32" i="100"/>
  <c r="AS13" i="101"/>
  <c r="AS12" i="101"/>
  <c r="AS33" i="101"/>
  <c r="AS34" i="101"/>
  <c r="AS23" i="101"/>
  <c r="AS32" i="101"/>
  <c r="AS44" i="101"/>
  <c r="AS46" i="101"/>
  <c r="AS43" i="101"/>
  <c r="AS24" i="89"/>
  <c r="AS10" i="90"/>
  <c r="AS10" i="91"/>
  <c r="AS44" i="91"/>
  <c r="AS46" i="91"/>
  <c r="AS21" i="90"/>
  <c r="AS23" i="90"/>
  <c r="AS33" i="91"/>
  <c r="AS35" i="91"/>
  <c r="AS10" i="92"/>
  <c r="AS32" i="92"/>
  <c r="AS45" i="92"/>
  <c r="AS10" i="93"/>
  <c r="AS35" i="93"/>
  <c r="AS33" i="93"/>
  <c r="AS34" i="94"/>
  <c r="AS43" i="94"/>
  <c r="AS10" i="94"/>
  <c r="AS32" i="94"/>
  <c r="AS10" i="95"/>
  <c r="AS24" i="95"/>
  <c r="AS21" i="96"/>
  <c r="AS23" i="89"/>
  <c r="AS35" i="92"/>
  <c r="AS46" i="92"/>
  <c r="AS12" i="93"/>
  <c r="AS34" i="93"/>
  <c r="AS12" i="94"/>
  <c r="AS35" i="94"/>
  <c r="AS46" i="94"/>
  <c r="AS23" i="95"/>
  <c r="AS12" i="96"/>
  <c r="AS23" i="96"/>
  <c r="AS24" i="96"/>
  <c r="AS13" i="91"/>
  <c r="AS34" i="91"/>
  <c r="AS35" i="90"/>
  <c r="AS13" i="93"/>
  <c r="AS24" i="94"/>
  <c r="AS13" i="95"/>
  <c r="AS35" i="96"/>
  <c r="AS11" i="89"/>
  <c r="AS12" i="89"/>
  <c r="AS22" i="89"/>
  <c r="BD24" i="89"/>
  <c r="AS33" i="89"/>
  <c r="AS43" i="89"/>
  <c r="AS10" i="89"/>
  <c r="AS32" i="89"/>
  <c r="AS35" i="89"/>
  <c r="AS44" i="89"/>
  <c r="AS46" i="89"/>
  <c r="AS12" i="90"/>
  <c r="AS22" i="90"/>
  <c r="AS34" i="90"/>
  <c r="AS43" i="90"/>
  <c r="AS21" i="91"/>
  <c r="AS24" i="91"/>
  <c r="AS12" i="92"/>
  <c r="AS22" i="92"/>
  <c r="AS11" i="90"/>
  <c r="AS32" i="90"/>
  <c r="AS44" i="90"/>
  <c r="AS46" i="90"/>
  <c r="AS11" i="91"/>
  <c r="AS23" i="91"/>
  <c r="AS43" i="91"/>
  <c r="AS13" i="92"/>
  <c r="AS21" i="92"/>
  <c r="AS23" i="92"/>
  <c r="AS34" i="92"/>
  <c r="AS43" i="92"/>
  <c r="AS21" i="93"/>
  <c r="AS23" i="93"/>
  <c r="AS24" i="93"/>
  <c r="AS45" i="94"/>
  <c r="AS11" i="95"/>
  <c r="AS13" i="94"/>
  <c r="AS21" i="94"/>
  <c r="AS23" i="94"/>
  <c r="AS22" i="95"/>
  <c r="AS33" i="95"/>
  <c r="AS32" i="95"/>
  <c r="AS35" i="95"/>
  <c r="AS44" i="95"/>
  <c r="BE43" i="95"/>
  <c r="AS46" i="95"/>
  <c r="AS11" i="96"/>
  <c r="AS45" i="95"/>
  <c r="AS10" i="96"/>
  <c r="AS32" i="96"/>
  <c r="AS33" i="96"/>
  <c r="AS44" i="96"/>
  <c r="AS46" i="96"/>
  <c r="AS43" i="96"/>
  <c r="AS21" i="85"/>
  <c r="AS23" i="85"/>
  <c r="AS22" i="86"/>
  <c r="AS10" i="87"/>
  <c r="AS24" i="87"/>
  <c r="AS21" i="88"/>
  <c r="AS13" i="86"/>
  <c r="BG24" i="86"/>
  <c r="BD24" i="86"/>
  <c r="BE24" i="86"/>
  <c r="BB24" i="86"/>
  <c r="AS23" i="86"/>
  <c r="BD21" i="86"/>
  <c r="AS23" i="87"/>
  <c r="AS34" i="88"/>
  <c r="AS35" i="88"/>
  <c r="AS11" i="85"/>
  <c r="AS12" i="85"/>
  <c r="AS22" i="85"/>
  <c r="AS35" i="85"/>
  <c r="AS10" i="85"/>
  <c r="AS32" i="85"/>
  <c r="AS43" i="85"/>
  <c r="AS45" i="85"/>
  <c r="AS11" i="86"/>
  <c r="AS34" i="86"/>
  <c r="AS13" i="87"/>
  <c r="AS34" i="85"/>
  <c r="AS24" i="86"/>
  <c r="BD23" i="86"/>
  <c r="AS43" i="86"/>
  <c r="AS46" i="85"/>
  <c r="AS10" i="86"/>
  <c r="AS32" i="86"/>
  <c r="AS35" i="86"/>
  <c r="AS44" i="86"/>
  <c r="AS46" i="86"/>
  <c r="AS11" i="87"/>
  <c r="AS35" i="87"/>
  <c r="AS22" i="87"/>
  <c r="AS33" i="87"/>
  <c r="AS34" i="87"/>
  <c r="AS11" i="88"/>
  <c r="AS12" i="88"/>
  <c r="AS22" i="88"/>
  <c r="AS10" i="88"/>
  <c r="AS23" i="88"/>
  <c r="AS32" i="88"/>
  <c r="AS46" i="88"/>
  <c r="AS43" i="88"/>
  <c r="AS45" i="88"/>
  <c r="AS10" i="83"/>
  <c r="AS21" i="83"/>
  <c r="AS23" i="83"/>
  <c r="AS10" i="84"/>
  <c r="AS21" i="84"/>
  <c r="AS12" i="83"/>
  <c r="AS13" i="83"/>
  <c r="AS34" i="83"/>
  <c r="AS13" i="84"/>
  <c r="AS34" i="84"/>
  <c r="AS32" i="84"/>
  <c r="AS24" i="83"/>
  <c r="AS35" i="84"/>
  <c r="AS32" i="83"/>
  <c r="AS35" i="83"/>
  <c r="AS43" i="83"/>
  <c r="AS44" i="83"/>
  <c r="AS46" i="83"/>
  <c r="AS11" i="84"/>
  <c r="AS23" i="84"/>
  <c r="AS24" i="84"/>
  <c r="AS44" i="84"/>
  <c r="AS46" i="84"/>
  <c r="AS43" i="84"/>
  <c r="AS21" i="82"/>
  <c r="AS23" i="82"/>
  <c r="AS32" i="82"/>
  <c r="AS43" i="82"/>
  <c r="AS34" i="82"/>
  <c r="AS46" i="82"/>
  <c r="AS35" i="82"/>
  <c r="AS13" i="82"/>
  <c r="AS11" i="82"/>
  <c r="AS12" i="82"/>
  <c r="AS45" i="82"/>
  <c r="D6" i="77"/>
  <c r="D8" i="77"/>
  <c r="D10" i="77"/>
  <c r="D7" i="77"/>
  <c r="D9" i="77"/>
  <c r="F29" i="66"/>
  <c r="A29" i="66"/>
  <c r="F28" i="66"/>
  <c r="A28" i="66"/>
  <c r="F27" i="66"/>
  <c r="A27" i="66"/>
  <c r="F26" i="66"/>
  <c r="A26" i="66"/>
  <c r="AS22" i="104"/>
  <c r="AS21" i="100"/>
  <c r="BG34" i="98"/>
  <c r="BD34" i="98"/>
  <c r="BE32" i="98"/>
  <c r="BB32" i="98"/>
  <c r="BL14" i="98"/>
  <c r="BE34" i="98"/>
  <c r="BB34" i="98"/>
  <c r="BG32" i="98"/>
  <c r="BD32" i="98"/>
  <c r="BE35" i="98"/>
  <c r="AS24" i="90"/>
  <c r="AS32" i="91"/>
  <c r="BG32" i="87"/>
  <c r="BB32" i="87"/>
  <c r="BL14" i="87"/>
  <c r="BE32" i="87"/>
  <c r="BD32" i="87"/>
  <c r="BE35" i="87"/>
  <c r="AS21" i="87"/>
  <c r="BG24" i="87"/>
  <c r="BD22" i="86"/>
  <c r="BG22" i="86"/>
  <c r="BB22" i="86"/>
  <c r="BQ10" i="86"/>
  <c r="BE22" i="86"/>
  <c r="BB21" i="86"/>
  <c r="BL12" i="86"/>
  <c r="AS24" i="82"/>
  <c r="BE10" i="82"/>
  <c r="BD10" i="82"/>
  <c r="BG10" i="82"/>
  <c r="BB10" i="82"/>
  <c r="BL10" i="82"/>
  <c r="CI10" i="82"/>
  <c r="BD46" i="106"/>
  <c r="BG43" i="105"/>
  <c r="BD43" i="105"/>
  <c r="BE43" i="105"/>
  <c r="BB43" i="105"/>
  <c r="BL16" i="105"/>
  <c r="CI16" i="105"/>
  <c r="BB46" i="105"/>
  <c r="BG43" i="103"/>
  <c r="BB43" i="103"/>
  <c r="BL16" i="103"/>
  <c r="CI16" i="103"/>
  <c r="BE43" i="103"/>
  <c r="BD43" i="103"/>
  <c r="BE46" i="103"/>
  <c r="BG13" i="101"/>
  <c r="BD13" i="101"/>
  <c r="BE13" i="101"/>
  <c r="BB13" i="101"/>
  <c r="BG12" i="101"/>
  <c r="AS23" i="99"/>
  <c r="BE45" i="99"/>
  <c r="BB45" i="99"/>
  <c r="BG43" i="99"/>
  <c r="BD43" i="99"/>
  <c r="BG45" i="99"/>
  <c r="BD45" i="99"/>
  <c r="BE43" i="99"/>
  <c r="BB43" i="99"/>
  <c r="BL16" i="99"/>
  <c r="CI16" i="99"/>
  <c r="BB46" i="99"/>
  <c r="BD43" i="95"/>
  <c r="BG43" i="95"/>
  <c r="BB43" i="95"/>
  <c r="BL16" i="95"/>
  <c r="CI16" i="95"/>
  <c r="BD46" i="95"/>
  <c r="BD22" i="89"/>
  <c r="BG22" i="89"/>
  <c r="BB22" i="89"/>
  <c r="BQ10" i="89"/>
  <c r="BE22" i="89"/>
  <c r="AS21" i="118"/>
  <c r="AS21" i="110"/>
  <c r="AS11" i="109"/>
  <c r="AS10" i="109"/>
  <c r="BE22" i="118"/>
  <c r="BG22" i="118"/>
  <c r="BB22" i="118"/>
  <c r="BQ10" i="118"/>
  <c r="BD22" i="118"/>
  <c r="BG24" i="118"/>
  <c r="BG13" i="117"/>
  <c r="BE32" i="112"/>
  <c r="BG32" i="112"/>
  <c r="BB32" i="112"/>
  <c r="BL14" i="112"/>
  <c r="BD32" i="112"/>
  <c r="BB43" i="107"/>
  <c r="BL16" i="107"/>
  <c r="CI16" i="107"/>
  <c r="BD45" i="107"/>
  <c r="BD43" i="107"/>
  <c r="BB45" i="107"/>
  <c r="BE43" i="107"/>
  <c r="BG45" i="107"/>
  <c r="BG43" i="107"/>
  <c r="BE45" i="107"/>
  <c r="BB32" i="105"/>
  <c r="BL14" i="105"/>
  <c r="BD32" i="105"/>
  <c r="BE32" i="105"/>
  <c r="BG32" i="105"/>
  <c r="BD10" i="101"/>
  <c r="BB10" i="101"/>
  <c r="BL10" i="101"/>
  <c r="CI10" i="101"/>
  <c r="BG10" i="101"/>
  <c r="BE10" i="101"/>
  <c r="BD46" i="98"/>
  <c r="BB22" i="95"/>
  <c r="BQ10" i="95"/>
  <c r="BD22" i="95"/>
  <c r="BE22" i="95"/>
  <c r="BG22" i="95"/>
  <c r="BD24" i="95"/>
  <c r="AS32" i="93"/>
  <c r="BG22" i="87"/>
  <c r="BE22" i="87"/>
  <c r="BD22" i="87"/>
  <c r="BB22" i="87"/>
  <c r="BQ10" i="87"/>
  <c r="BG23" i="86"/>
  <c r="BG13" i="82"/>
  <c r="BE35" i="125"/>
  <c r="BB35" i="125"/>
  <c r="BG34" i="125"/>
  <c r="BD34" i="125"/>
  <c r="BE32" i="125"/>
  <c r="BB32" i="125"/>
  <c r="BL14" i="125"/>
  <c r="BG35" i="125"/>
  <c r="BD35" i="125"/>
  <c r="BE34" i="125"/>
  <c r="BB34" i="125"/>
  <c r="BG32" i="125"/>
  <c r="BD32" i="125"/>
  <c r="BE35" i="124"/>
  <c r="BB35" i="124"/>
  <c r="BG34" i="124"/>
  <c r="BD34" i="124"/>
  <c r="BE33" i="124"/>
  <c r="BB33" i="124"/>
  <c r="BQ16" i="124"/>
  <c r="BE32" i="124"/>
  <c r="BB32" i="124"/>
  <c r="BL14" i="124"/>
  <c r="BG35" i="124"/>
  <c r="BD35" i="124"/>
  <c r="BE34" i="124"/>
  <c r="BB34" i="124"/>
  <c r="BG33" i="124"/>
  <c r="BD33" i="124"/>
  <c r="BG32" i="124"/>
  <c r="BD32" i="124"/>
  <c r="BG13" i="124"/>
  <c r="BD13" i="124"/>
  <c r="BG12" i="124"/>
  <c r="BD12" i="124"/>
  <c r="BE11" i="124"/>
  <c r="BB11" i="124"/>
  <c r="BQ12" i="124"/>
  <c r="CI11" i="124"/>
  <c r="BE10" i="124"/>
  <c r="BB10" i="124"/>
  <c r="BL10" i="124"/>
  <c r="CI10" i="124"/>
  <c r="BE13" i="124"/>
  <c r="BB13" i="124"/>
  <c r="BE12" i="124"/>
  <c r="BB12" i="124"/>
  <c r="BG11" i="124"/>
  <c r="BD11" i="124"/>
  <c r="BG10" i="124"/>
  <c r="BD10" i="124"/>
  <c r="BE13" i="123"/>
  <c r="BB13" i="123"/>
  <c r="BG10" i="123"/>
  <c r="BD10" i="123"/>
  <c r="BG13" i="123"/>
  <c r="BD13" i="123"/>
  <c r="BE10" i="123"/>
  <c r="BB10" i="123"/>
  <c r="BL10" i="123"/>
  <c r="CI10" i="123"/>
  <c r="BD33" i="122"/>
  <c r="BB34" i="122"/>
  <c r="BD35" i="122"/>
  <c r="CI14" i="122"/>
  <c r="BQ23" i="122"/>
  <c r="CI25" i="122"/>
  <c r="BB33" i="122"/>
  <c r="BQ16" i="122"/>
  <c r="BD34" i="122"/>
  <c r="BB35" i="122"/>
  <c r="BD11" i="122"/>
  <c r="BB12" i="122"/>
  <c r="BB13" i="122"/>
  <c r="BB11" i="122"/>
  <c r="BQ12" i="122"/>
  <c r="CI11" i="122"/>
  <c r="BD12" i="122"/>
  <c r="BD13" i="122"/>
  <c r="BE23" i="122"/>
  <c r="BB23" i="122"/>
  <c r="BG22" i="122"/>
  <c r="BD22" i="122"/>
  <c r="BE21" i="122"/>
  <c r="BB21" i="122"/>
  <c r="BL12" i="122"/>
  <c r="BG23" i="122"/>
  <c r="BD23" i="122"/>
  <c r="BE22" i="122"/>
  <c r="BB22" i="122"/>
  <c r="BQ10" i="122"/>
  <c r="BG21" i="122"/>
  <c r="BD21" i="122"/>
  <c r="BE24" i="125"/>
  <c r="BB24" i="125"/>
  <c r="BE23" i="125"/>
  <c r="BB23" i="125"/>
  <c r="BG22" i="125"/>
  <c r="BD22" i="125"/>
  <c r="BE21" i="125"/>
  <c r="BB21" i="125"/>
  <c r="BL12" i="125"/>
  <c r="BG24" i="125"/>
  <c r="BD24" i="125"/>
  <c r="BG23" i="125"/>
  <c r="BD23" i="125"/>
  <c r="BE22" i="125"/>
  <c r="BB22" i="125"/>
  <c r="BQ10" i="125"/>
  <c r="BG21" i="125"/>
  <c r="BD21" i="125"/>
  <c r="BE24" i="124"/>
  <c r="BB24" i="124"/>
  <c r="BE23" i="124"/>
  <c r="BB23" i="124"/>
  <c r="BG22" i="124"/>
  <c r="BD22" i="124"/>
  <c r="BE21" i="124"/>
  <c r="BB21" i="124"/>
  <c r="BL12" i="124"/>
  <c r="BG24" i="124"/>
  <c r="BD24" i="124"/>
  <c r="BG23" i="124"/>
  <c r="BD23" i="124"/>
  <c r="BE22" i="124"/>
  <c r="BB22" i="124"/>
  <c r="BQ10" i="124"/>
  <c r="BG21" i="124"/>
  <c r="BD21" i="124"/>
  <c r="BG13" i="125"/>
  <c r="BD13" i="125"/>
  <c r="BG12" i="125"/>
  <c r="BD12" i="125"/>
  <c r="BE10" i="125"/>
  <c r="BB10" i="125"/>
  <c r="BL10" i="125"/>
  <c r="CI10" i="125"/>
  <c r="BE13" i="125"/>
  <c r="BB13" i="125"/>
  <c r="BE12" i="125"/>
  <c r="BB12" i="125"/>
  <c r="BG10" i="125"/>
  <c r="BD10" i="125"/>
  <c r="BG33" i="122"/>
  <c r="BE34" i="122"/>
  <c r="BG35" i="122"/>
  <c r="BE33" i="122"/>
  <c r="BG34" i="122"/>
  <c r="BG11" i="122"/>
  <c r="BE12" i="122"/>
  <c r="BE13" i="122"/>
  <c r="BE11" i="122"/>
  <c r="BG12" i="122"/>
  <c r="BE34" i="118"/>
  <c r="BB34" i="118"/>
  <c r="BG32" i="118"/>
  <c r="BD32" i="118"/>
  <c r="BG34" i="118"/>
  <c r="BD34" i="118"/>
  <c r="BE32" i="118"/>
  <c r="BB32" i="118"/>
  <c r="BL14" i="118"/>
  <c r="BE13" i="116"/>
  <c r="BB13" i="116"/>
  <c r="BE12" i="116"/>
  <c r="BB12" i="116"/>
  <c r="BG11" i="116"/>
  <c r="BD11" i="116"/>
  <c r="BG10" i="116"/>
  <c r="BD10" i="116"/>
  <c r="BG13" i="116"/>
  <c r="BD13" i="116"/>
  <c r="BG12" i="116"/>
  <c r="BD12" i="116"/>
  <c r="BE11" i="116"/>
  <c r="BB11" i="116"/>
  <c r="BQ12" i="116"/>
  <c r="CI11" i="116"/>
  <c r="BE10" i="116"/>
  <c r="BB10" i="116"/>
  <c r="BL10" i="116"/>
  <c r="CI10" i="116"/>
  <c r="BG13" i="115"/>
  <c r="BD13" i="115"/>
  <c r="BG12" i="115"/>
  <c r="BD12" i="115"/>
  <c r="BE11" i="115"/>
  <c r="BB11" i="115"/>
  <c r="BQ12" i="115"/>
  <c r="CI11" i="115"/>
  <c r="BE10" i="115"/>
  <c r="BB10" i="115"/>
  <c r="BL10" i="115"/>
  <c r="CI10" i="115"/>
  <c r="BE13" i="115"/>
  <c r="BB13" i="115"/>
  <c r="BE12" i="115"/>
  <c r="BB12" i="115"/>
  <c r="BG11" i="115"/>
  <c r="BD11" i="115"/>
  <c r="BG10" i="115"/>
  <c r="BD10" i="115"/>
  <c r="BG24" i="114"/>
  <c r="BD24" i="114"/>
  <c r="BG23" i="114"/>
  <c r="BD23" i="114"/>
  <c r="BE22" i="114"/>
  <c r="BB22" i="114"/>
  <c r="BQ10" i="114"/>
  <c r="BG21" i="114"/>
  <c r="BD21" i="114"/>
  <c r="BE24" i="114"/>
  <c r="BB24" i="114"/>
  <c r="BE23" i="114"/>
  <c r="BB23" i="114"/>
  <c r="BG22" i="114"/>
  <c r="BD22" i="114"/>
  <c r="BE21" i="114"/>
  <c r="BB21" i="114"/>
  <c r="BL12" i="114"/>
  <c r="BG13" i="119"/>
  <c r="BD13" i="119"/>
  <c r="BG12" i="119"/>
  <c r="BD12" i="119"/>
  <c r="BE10" i="119"/>
  <c r="BB10" i="119"/>
  <c r="BL10" i="119"/>
  <c r="CI10" i="119"/>
  <c r="BE13" i="119"/>
  <c r="BB13" i="119"/>
  <c r="BE12" i="119"/>
  <c r="BB12" i="119"/>
  <c r="BG10" i="119"/>
  <c r="BD10" i="119"/>
  <c r="BB21" i="118"/>
  <c r="BL12" i="118"/>
  <c r="BB23" i="118"/>
  <c r="BB24" i="118"/>
  <c r="BD21" i="118"/>
  <c r="BL23" i="118"/>
  <c r="CI13" i="118"/>
  <c r="BD23" i="118"/>
  <c r="BD24" i="118"/>
  <c r="CI14" i="112"/>
  <c r="BQ23" i="112"/>
  <c r="CI25" i="112"/>
  <c r="BB33" i="112"/>
  <c r="BQ16" i="112"/>
  <c r="BD34" i="112"/>
  <c r="BB35" i="112"/>
  <c r="BD33" i="112"/>
  <c r="BB34" i="112"/>
  <c r="BD35" i="112"/>
  <c r="BD11" i="117"/>
  <c r="BB12" i="117"/>
  <c r="BB13" i="117"/>
  <c r="BB11" i="117"/>
  <c r="BQ12" i="117"/>
  <c r="CI11" i="117"/>
  <c r="BD12" i="117"/>
  <c r="BD13" i="117"/>
  <c r="BE13" i="121"/>
  <c r="BB13" i="121"/>
  <c r="BG10" i="121"/>
  <c r="BD10" i="121"/>
  <c r="BG13" i="121"/>
  <c r="BD13" i="121"/>
  <c r="BE10" i="121"/>
  <c r="BB10" i="121"/>
  <c r="BL10" i="121"/>
  <c r="CI10" i="121"/>
  <c r="BE24" i="117"/>
  <c r="BB24" i="117"/>
  <c r="BE23" i="117"/>
  <c r="BB23" i="117"/>
  <c r="BG22" i="117"/>
  <c r="BD22" i="117"/>
  <c r="BE21" i="117"/>
  <c r="BB21" i="117"/>
  <c r="BL12" i="117"/>
  <c r="BG24" i="117"/>
  <c r="BD24" i="117"/>
  <c r="BG23" i="117"/>
  <c r="BD23" i="117"/>
  <c r="BE22" i="117"/>
  <c r="BB22" i="117"/>
  <c r="BQ10" i="117"/>
  <c r="BG21" i="117"/>
  <c r="BD21" i="117"/>
  <c r="BE34" i="116"/>
  <c r="BB34" i="116"/>
  <c r="BG32" i="116"/>
  <c r="BD32" i="116"/>
  <c r="BG34" i="116"/>
  <c r="BD34" i="116"/>
  <c r="BE32" i="116"/>
  <c r="BB32" i="116"/>
  <c r="BL14" i="116"/>
  <c r="BE24" i="113"/>
  <c r="BB24" i="113"/>
  <c r="BE23" i="113"/>
  <c r="BB23" i="113"/>
  <c r="BG22" i="113"/>
  <c r="BD22" i="113"/>
  <c r="BE21" i="113"/>
  <c r="BB21" i="113"/>
  <c r="BL12" i="113"/>
  <c r="BG24" i="113"/>
  <c r="BD24" i="113"/>
  <c r="BG23" i="113"/>
  <c r="BD23" i="113"/>
  <c r="BE22" i="113"/>
  <c r="BB22" i="113"/>
  <c r="BQ10" i="113"/>
  <c r="BG21" i="113"/>
  <c r="BD21" i="113"/>
  <c r="BG22" i="112"/>
  <c r="BD22" i="112"/>
  <c r="BE22" i="112"/>
  <c r="BB22" i="112"/>
  <c r="BQ10" i="112"/>
  <c r="BE21" i="118"/>
  <c r="BE23" i="118"/>
  <c r="BE24" i="118"/>
  <c r="BG21" i="118"/>
  <c r="BG23" i="118"/>
  <c r="BE33" i="112"/>
  <c r="BG34" i="112"/>
  <c r="BE35" i="112"/>
  <c r="BG33" i="112"/>
  <c r="BE34" i="112"/>
  <c r="BG11" i="117"/>
  <c r="BE12" i="117"/>
  <c r="BE13" i="117"/>
  <c r="BE11" i="117"/>
  <c r="BG12" i="117"/>
  <c r="BE35" i="113"/>
  <c r="BB35" i="113"/>
  <c r="BG34" i="113"/>
  <c r="BD34" i="113"/>
  <c r="BE33" i="113"/>
  <c r="BB33" i="113"/>
  <c r="BQ16" i="113"/>
  <c r="BE32" i="113"/>
  <c r="BB32" i="113"/>
  <c r="BL14" i="113"/>
  <c r="BG35" i="113"/>
  <c r="BD35" i="113"/>
  <c r="BE34" i="113"/>
  <c r="BB34" i="113"/>
  <c r="BG33" i="113"/>
  <c r="BD33" i="113"/>
  <c r="BG32" i="113"/>
  <c r="BD32" i="113"/>
  <c r="BG13" i="112"/>
  <c r="BD13" i="112"/>
  <c r="BG12" i="112"/>
  <c r="BD12" i="112"/>
  <c r="BE11" i="112"/>
  <c r="BB11" i="112"/>
  <c r="BQ12" i="112"/>
  <c r="CI11" i="112"/>
  <c r="BE10" i="112"/>
  <c r="BB10" i="112"/>
  <c r="BL10" i="112"/>
  <c r="CI10" i="112"/>
  <c r="BE13" i="112"/>
  <c r="BB13" i="112"/>
  <c r="BE12" i="112"/>
  <c r="BB12" i="112"/>
  <c r="BG11" i="112"/>
  <c r="BD11" i="112"/>
  <c r="BG10" i="112"/>
  <c r="BD10" i="112"/>
  <c r="BE24" i="110"/>
  <c r="BB24" i="110"/>
  <c r="BE23" i="110"/>
  <c r="BB23" i="110"/>
  <c r="BG22" i="110"/>
  <c r="BD22" i="110"/>
  <c r="BE21" i="110"/>
  <c r="BB21" i="110"/>
  <c r="BL12" i="110"/>
  <c r="BG24" i="110"/>
  <c r="BD24" i="110"/>
  <c r="BG23" i="110"/>
  <c r="BD23" i="110"/>
  <c r="BE22" i="110"/>
  <c r="BB22" i="110"/>
  <c r="BQ10" i="110"/>
  <c r="BG21" i="110"/>
  <c r="BD21" i="110"/>
  <c r="BG24" i="109"/>
  <c r="BD24" i="109"/>
  <c r="BG23" i="109"/>
  <c r="BD23" i="109"/>
  <c r="BE22" i="109"/>
  <c r="BB22" i="109"/>
  <c r="BQ10" i="109"/>
  <c r="BG21" i="109"/>
  <c r="BD21" i="109"/>
  <c r="BE24" i="109"/>
  <c r="BB24" i="109"/>
  <c r="BE23" i="109"/>
  <c r="BB23" i="109"/>
  <c r="BG22" i="109"/>
  <c r="BD22" i="109"/>
  <c r="BE21" i="109"/>
  <c r="BB21" i="109"/>
  <c r="BL12" i="109"/>
  <c r="BG35" i="107"/>
  <c r="BD35" i="107"/>
  <c r="BE34" i="107"/>
  <c r="BB34" i="107"/>
  <c r="BG33" i="107"/>
  <c r="BD33" i="107"/>
  <c r="BG32" i="107"/>
  <c r="BD32" i="107"/>
  <c r="BE35" i="107"/>
  <c r="BB35" i="107"/>
  <c r="BG34" i="107"/>
  <c r="BD34" i="107"/>
  <c r="BE33" i="107"/>
  <c r="BB33" i="107"/>
  <c r="BQ16" i="107"/>
  <c r="BE32" i="107"/>
  <c r="BB32" i="107"/>
  <c r="BL14" i="107"/>
  <c r="BG13" i="106"/>
  <c r="BD13" i="106"/>
  <c r="BG12" i="106"/>
  <c r="BD12" i="106"/>
  <c r="BE11" i="106"/>
  <c r="BB11" i="106"/>
  <c r="BQ12" i="106"/>
  <c r="CI11" i="106"/>
  <c r="BE10" i="106"/>
  <c r="BB10" i="106"/>
  <c r="BL10" i="106"/>
  <c r="CI10" i="106"/>
  <c r="BE13" i="106"/>
  <c r="BB13" i="106"/>
  <c r="BE12" i="106"/>
  <c r="BB12" i="106"/>
  <c r="BG11" i="106"/>
  <c r="BD11" i="106"/>
  <c r="BG10" i="106"/>
  <c r="BD10" i="106"/>
  <c r="BG13" i="104"/>
  <c r="BD13" i="104"/>
  <c r="BG12" i="104"/>
  <c r="BD12" i="104"/>
  <c r="BE11" i="104"/>
  <c r="BB11" i="104"/>
  <c r="BQ12" i="104"/>
  <c r="CI11" i="104"/>
  <c r="BE10" i="104"/>
  <c r="BB10" i="104"/>
  <c r="BL10" i="104"/>
  <c r="CI10" i="104"/>
  <c r="BE13" i="104"/>
  <c r="BB13" i="104"/>
  <c r="BE12" i="104"/>
  <c r="BB12" i="104"/>
  <c r="BG11" i="104"/>
  <c r="BD11" i="104"/>
  <c r="BG10" i="104"/>
  <c r="BD10" i="104"/>
  <c r="BG13" i="108"/>
  <c r="BD13" i="108"/>
  <c r="BG12" i="108"/>
  <c r="BD12" i="108"/>
  <c r="BE11" i="108"/>
  <c r="BB11" i="108"/>
  <c r="BQ12" i="108"/>
  <c r="CI11" i="108"/>
  <c r="BE13" i="108"/>
  <c r="BB13" i="108"/>
  <c r="BE12" i="108"/>
  <c r="BB12" i="108"/>
  <c r="BG11" i="108"/>
  <c r="BD11" i="108"/>
  <c r="BE35" i="106"/>
  <c r="BB35" i="106"/>
  <c r="BG34" i="106"/>
  <c r="BD34" i="106"/>
  <c r="BE33" i="106"/>
  <c r="BB33" i="106"/>
  <c r="BQ16" i="106"/>
  <c r="BE32" i="106"/>
  <c r="BB32" i="106"/>
  <c r="BL14" i="106"/>
  <c r="BG35" i="106"/>
  <c r="BD35" i="106"/>
  <c r="BE34" i="106"/>
  <c r="BB34" i="106"/>
  <c r="BG33" i="106"/>
  <c r="BD33" i="106"/>
  <c r="BG32" i="106"/>
  <c r="BD32" i="106"/>
  <c r="BG24" i="105"/>
  <c r="BD24" i="105"/>
  <c r="BG23" i="105"/>
  <c r="BD23" i="105"/>
  <c r="BE22" i="105"/>
  <c r="BB22" i="105"/>
  <c r="BQ10" i="105"/>
  <c r="BG21" i="105"/>
  <c r="BD21" i="105"/>
  <c r="BE24" i="105"/>
  <c r="BB24" i="105"/>
  <c r="BE23" i="105"/>
  <c r="BB23" i="105"/>
  <c r="BG22" i="105"/>
  <c r="BD22" i="105"/>
  <c r="BE21" i="105"/>
  <c r="BB21" i="105"/>
  <c r="BL12" i="105"/>
  <c r="BE35" i="104"/>
  <c r="BB35" i="104"/>
  <c r="BG34" i="104"/>
  <c r="BD34" i="104"/>
  <c r="BE33" i="104"/>
  <c r="BB33" i="104"/>
  <c r="BQ16" i="104"/>
  <c r="BE32" i="104"/>
  <c r="BB32" i="104"/>
  <c r="BL14" i="104"/>
  <c r="BG35" i="104"/>
  <c r="BD35" i="104"/>
  <c r="BE34" i="104"/>
  <c r="BB34" i="104"/>
  <c r="BG33" i="104"/>
  <c r="BD33" i="104"/>
  <c r="BG32" i="104"/>
  <c r="BD32" i="104"/>
  <c r="BE13" i="103"/>
  <c r="BB13" i="103"/>
  <c r="BE12" i="103"/>
  <c r="BB12" i="103"/>
  <c r="BG11" i="103"/>
  <c r="BD11" i="103"/>
  <c r="BG10" i="103"/>
  <c r="BD10" i="103"/>
  <c r="BG13" i="103"/>
  <c r="BD13" i="103"/>
  <c r="BG12" i="103"/>
  <c r="BD12" i="103"/>
  <c r="BE11" i="103"/>
  <c r="BB11" i="103"/>
  <c r="BQ12" i="103"/>
  <c r="CI11" i="103"/>
  <c r="BE10" i="103"/>
  <c r="BB10" i="103"/>
  <c r="BL10" i="103"/>
  <c r="CI10" i="103"/>
  <c r="BE13" i="105"/>
  <c r="BB13" i="105"/>
  <c r="BE12" i="105"/>
  <c r="BB12" i="105"/>
  <c r="BG11" i="105"/>
  <c r="BD11" i="105"/>
  <c r="BG10" i="105"/>
  <c r="BD10" i="105"/>
  <c r="BG13" i="105"/>
  <c r="BD13" i="105"/>
  <c r="BG12" i="105"/>
  <c r="BD12" i="105"/>
  <c r="BE11" i="105"/>
  <c r="BQ12" i="105"/>
  <c r="CI11" i="105"/>
  <c r="BE10" i="105"/>
  <c r="BB10" i="105"/>
  <c r="BL10" i="105"/>
  <c r="CI10" i="105"/>
  <c r="BE24" i="102"/>
  <c r="BB24" i="102"/>
  <c r="BE23" i="102"/>
  <c r="BB23" i="102"/>
  <c r="BG22" i="102"/>
  <c r="BD22" i="102"/>
  <c r="BE21" i="102"/>
  <c r="BB21" i="102"/>
  <c r="BL12" i="102"/>
  <c r="BG24" i="102"/>
  <c r="BD24" i="102"/>
  <c r="BG23" i="102"/>
  <c r="BD23" i="102"/>
  <c r="BE22" i="102"/>
  <c r="BB22" i="102"/>
  <c r="BQ10" i="102"/>
  <c r="BG21" i="102"/>
  <c r="BD21" i="102"/>
  <c r="BG44" i="107"/>
  <c r="BG46" i="107"/>
  <c r="BE44" i="107"/>
  <c r="BE46" i="107"/>
  <c r="BG21" i="106"/>
  <c r="BG23" i="106"/>
  <c r="BG24" i="106"/>
  <c r="BE21" i="106"/>
  <c r="BE23" i="106"/>
  <c r="BE24" i="106"/>
  <c r="BE24" i="104"/>
  <c r="BB24" i="104"/>
  <c r="BE23" i="104"/>
  <c r="BB23" i="104"/>
  <c r="BG22" i="104"/>
  <c r="BD22" i="104"/>
  <c r="BE21" i="104"/>
  <c r="BB21" i="104"/>
  <c r="BL12" i="104"/>
  <c r="BG24" i="104"/>
  <c r="BD24" i="104"/>
  <c r="BG23" i="104"/>
  <c r="BD23" i="104"/>
  <c r="BE22" i="104"/>
  <c r="BB22" i="104"/>
  <c r="BQ10" i="104"/>
  <c r="BG21" i="104"/>
  <c r="BD21" i="104"/>
  <c r="BG13" i="102"/>
  <c r="BD13" i="102"/>
  <c r="BG12" i="102"/>
  <c r="BD12" i="102"/>
  <c r="BE11" i="102"/>
  <c r="BB11" i="102"/>
  <c r="BQ12" i="102"/>
  <c r="CI11" i="102"/>
  <c r="BE10" i="102"/>
  <c r="BB10" i="102"/>
  <c r="BL10" i="102"/>
  <c r="CI10" i="102"/>
  <c r="BE13" i="102"/>
  <c r="BB13" i="102"/>
  <c r="BE12" i="102"/>
  <c r="BB12" i="102"/>
  <c r="BG11" i="102"/>
  <c r="BD11" i="102"/>
  <c r="BG10" i="102"/>
  <c r="BD10" i="102"/>
  <c r="BE13" i="109"/>
  <c r="BB13" i="109"/>
  <c r="BE12" i="109"/>
  <c r="BB12" i="109"/>
  <c r="BG11" i="109"/>
  <c r="BD11" i="109"/>
  <c r="BG10" i="109"/>
  <c r="BD10" i="109"/>
  <c r="BG13" i="109"/>
  <c r="BD13" i="109"/>
  <c r="BG12" i="109"/>
  <c r="BD12" i="109"/>
  <c r="BE11" i="109"/>
  <c r="BB11" i="109"/>
  <c r="BQ12" i="109"/>
  <c r="CI11" i="109"/>
  <c r="BE10" i="109"/>
  <c r="BB10" i="109"/>
  <c r="BL10" i="109"/>
  <c r="CI10" i="109"/>
  <c r="BE45" i="106"/>
  <c r="BE46" i="106"/>
  <c r="BG45" i="106"/>
  <c r="BG46" i="106"/>
  <c r="BG44" i="105"/>
  <c r="BG45" i="105"/>
  <c r="BG46" i="105"/>
  <c r="BE44" i="105"/>
  <c r="BE45" i="105"/>
  <c r="BE46" i="105"/>
  <c r="BQ23" i="105"/>
  <c r="CI25" i="105"/>
  <c r="CI14" i="105"/>
  <c r="BB33" i="105"/>
  <c r="BQ16" i="105"/>
  <c r="BD34" i="105"/>
  <c r="BB35" i="105"/>
  <c r="BD33" i="105"/>
  <c r="BB34" i="105"/>
  <c r="BD35" i="105"/>
  <c r="BD44" i="103"/>
  <c r="BD45" i="103"/>
  <c r="BD46" i="103"/>
  <c r="BB44" i="103"/>
  <c r="BQ14" i="103"/>
  <c r="CI17" i="103"/>
  <c r="BB45" i="103"/>
  <c r="BB46" i="103"/>
  <c r="BE10" i="110"/>
  <c r="BB10" i="110"/>
  <c r="BL10" i="110"/>
  <c r="CI10" i="110"/>
  <c r="BG10" i="110"/>
  <c r="BD10" i="110"/>
  <c r="BE13" i="107"/>
  <c r="BB13" i="107"/>
  <c r="BE12" i="107"/>
  <c r="BB12" i="107"/>
  <c r="BG11" i="107"/>
  <c r="BD11" i="107"/>
  <c r="BG10" i="107"/>
  <c r="BD10" i="107"/>
  <c r="BG13" i="107"/>
  <c r="BD13" i="107"/>
  <c r="BG12" i="107"/>
  <c r="BD12" i="107"/>
  <c r="BE11" i="107"/>
  <c r="BQ12" i="107"/>
  <c r="CI11" i="107"/>
  <c r="BE10" i="107"/>
  <c r="BB10" i="107"/>
  <c r="BL10" i="107"/>
  <c r="CI10" i="107"/>
  <c r="BG35" i="103"/>
  <c r="BD35" i="103"/>
  <c r="BE34" i="103"/>
  <c r="BB34" i="103"/>
  <c r="BG33" i="103"/>
  <c r="BD33" i="103"/>
  <c r="BG32" i="103"/>
  <c r="BD32" i="103"/>
  <c r="BE35" i="103"/>
  <c r="BB35" i="103"/>
  <c r="BG34" i="103"/>
  <c r="BD34" i="103"/>
  <c r="BE33" i="103"/>
  <c r="BB33" i="103"/>
  <c r="BQ16" i="103"/>
  <c r="BE32" i="103"/>
  <c r="BB32" i="103"/>
  <c r="BL14" i="103"/>
  <c r="BD44" i="107"/>
  <c r="BD46" i="107"/>
  <c r="BB44" i="107"/>
  <c r="BQ14" i="107"/>
  <c r="CI17" i="107"/>
  <c r="BG24" i="107"/>
  <c r="BD24" i="107"/>
  <c r="BG23" i="107"/>
  <c r="BD23" i="107"/>
  <c r="BE22" i="107"/>
  <c r="BB22" i="107"/>
  <c r="BQ10" i="107"/>
  <c r="BG21" i="107"/>
  <c r="BD21" i="107"/>
  <c r="BE24" i="107"/>
  <c r="BB24" i="107"/>
  <c r="BE23" i="107"/>
  <c r="BB23" i="107"/>
  <c r="BG22" i="107"/>
  <c r="BD22" i="107"/>
  <c r="BE21" i="107"/>
  <c r="BB21" i="107"/>
  <c r="BL12" i="107"/>
  <c r="BD21" i="106"/>
  <c r="BL23" i="106"/>
  <c r="CI13" i="106"/>
  <c r="BD23" i="106"/>
  <c r="BD24" i="106"/>
  <c r="BB21" i="106"/>
  <c r="BL12" i="106"/>
  <c r="BB23" i="106"/>
  <c r="BG46" i="102"/>
  <c r="BD46" i="102"/>
  <c r="BG45" i="102"/>
  <c r="BD45" i="102"/>
  <c r="BG44" i="102"/>
  <c r="BD44" i="102"/>
  <c r="BE43" i="102"/>
  <c r="BB43" i="102"/>
  <c r="BL16" i="102"/>
  <c r="CI16" i="102"/>
  <c r="BE46" i="102"/>
  <c r="BB46" i="102"/>
  <c r="BE45" i="102"/>
  <c r="BB45" i="102"/>
  <c r="BE44" i="102"/>
  <c r="BB44" i="102"/>
  <c r="BQ14" i="102"/>
  <c r="CI17" i="102"/>
  <c r="BG43" i="102"/>
  <c r="BD43" i="102"/>
  <c r="BE35" i="102"/>
  <c r="BB35" i="102"/>
  <c r="BG34" i="102"/>
  <c r="BD34" i="102"/>
  <c r="BE33" i="102"/>
  <c r="BB33" i="102"/>
  <c r="BQ16" i="102"/>
  <c r="BE32" i="102"/>
  <c r="BB32" i="102"/>
  <c r="BL14" i="102"/>
  <c r="BG35" i="102"/>
  <c r="BD35" i="102"/>
  <c r="BE34" i="102"/>
  <c r="BB34" i="102"/>
  <c r="BG33" i="102"/>
  <c r="BD33" i="102"/>
  <c r="BG32" i="102"/>
  <c r="BD32" i="102"/>
  <c r="BG13" i="111"/>
  <c r="BD13" i="111"/>
  <c r="BG12" i="111"/>
  <c r="BD12" i="111"/>
  <c r="BE11" i="111"/>
  <c r="BB11" i="111"/>
  <c r="BQ12" i="111"/>
  <c r="CI11" i="111"/>
  <c r="BE10" i="111"/>
  <c r="BB10" i="111"/>
  <c r="BL10" i="111"/>
  <c r="CI10" i="111"/>
  <c r="BE13" i="111"/>
  <c r="BB13" i="111"/>
  <c r="BE12" i="111"/>
  <c r="BB12" i="111"/>
  <c r="BG11" i="111"/>
  <c r="BD11" i="111"/>
  <c r="BG10" i="111"/>
  <c r="BD10" i="111"/>
  <c r="BG35" i="110"/>
  <c r="BD35" i="110"/>
  <c r="BE35" i="110"/>
  <c r="BB35" i="110"/>
  <c r="BG34" i="110"/>
  <c r="BD34" i="110"/>
  <c r="BE32" i="110"/>
  <c r="BB32" i="110"/>
  <c r="BL14" i="110"/>
  <c r="BE34" i="110"/>
  <c r="BB34" i="110"/>
  <c r="BG32" i="110"/>
  <c r="BD32" i="110"/>
  <c r="BQ14" i="106"/>
  <c r="CI17" i="106" s="1"/>
  <c r="BB45" i="106"/>
  <c r="BB46" i="106"/>
  <c r="BD45" i="106"/>
  <c r="BD44" i="105"/>
  <c r="BD45" i="105"/>
  <c r="BD46" i="105"/>
  <c r="BB44" i="105"/>
  <c r="BQ14" i="105"/>
  <c r="CI17" i="105"/>
  <c r="BB45" i="105"/>
  <c r="BE33" i="105"/>
  <c r="BG34" i="105"/>
  <c r="BE35" i="105"/>
  <c r="BG33" i="105"/>
  <c r="BE34" i="105"/>
  <c r="BG44" i="103"/>
  <c r="BG45" i="103"/>
  <c r="BG46" i="103"/>
  <c r="BE44" i="103"/>
  <c r="BE45" i="103"/>
  <c r="BG24" i="103"/>
  <c r="BD24" i="103"/>
  <c r="BG23" i="103"/>
  <c r="BD23" i="103"/>
  <c r="BE22" i="103"/>
  <c r="BB22" i="103"/>
  <c r="BQ10" i="103"/>
  <c r="BG21" i="103"/>
  <c r="BD21" i="103"/>
  <c r="BE24" i="103"/>
  <c r="BB24" i="103"/>
  <c r="BE23" i="103"/>
  <c r="BB23" i="103"/>
  <c r="BG22" i="103"/>
  <c r="BD22" i="103"/>
  <c r="BE21" i="103"/>
  <c r="BB21" i="103"/>
  <c r="BL12" i="103"/>
  <c r="BE35" i="101"/>
  <c r="BB35" i="101"/>
  <c r="BG34" i="101"/>
  <c r="BG35" i="101"/>
  <c r="BD35" i="101"/>
  <c r="BE34" i="101"/>
  <c r="BB34" i="101"/>
  <c r="BE33" i="101"/>
  <c r="BB33" i="101"/>
  <c r="BQ16" i="101"/>
  <c r="BE32" i="101"/>
  <c r="BB32" i="101"/>
  <c r="BL14" i="101"/>
  <c r="BD34" i="101"/>
  <c r="BG33" i="101"/>
  <c r="BD33" i="101"/>
  <c r="BG32" i="101"/>
  <c r="BD32" i="101"/>
  <c r="BE13" i="99"/>
  <c r="BB13" i="99"/>
  <c r="BE12" i="99"/>
  <c r="BB12" i="99"/>
  <c r="BG11" i="99"/>
  <c r="BD11" i="99"/>
  <c r="BG10" i="99"/>
  <c r="BD10" i="99"/>
  <c r="BG13" i="99"/>
  <c r="BD13" i="99"/>
  <c r="BG12" i="99"/>
  <c r="BD12" i="99"/>
  <c r="BE11" i="99"/>
  <c r="BB11" i="99"/>
  <c r="BQ12" i="99"/>
  <c r="CI11" i="99"/>
  <c r="BE10" i="99"/>
  <c r="BB10" i="99"/>
  <c r="BL10" i="99"/>
  <c r="CI10" i="99"/>
  <c r="BE44" i="98"/>
  <c r="BE45" i="98"/>
  <c r="BE46" i="98"/>
  <c r="BG44" i="98"/>
  <c r="BG45" i="98"/>
  <c r="BG46" i="98"/>
  <c r="BE24" i="101"/>
  <c r="BB24" i="101"/>
  <c r="BE23" i="101"/>
  <c r="BB23" i="101"/>
  <c r="BG24" i="101"/>
  <c r="BD24" i="101"/>
  <c r="BG23" i="101"/>
  <c r="BD23" i="101"/>
  <c r="BE22" i="101"/>
  <c r="BB22" i="101"/>
  <c r="BQ10" i="101"/>
  <c r="BG22" i="101"/>
  <c r="BE21" i="101"/>
  <c r="BB21" i="101"/>
  <c r="BL12" i="101"/>
  <c r="BD22" i="101"/>
  <c r="BG21" i="101"/>
  <c r="BD21" i="101"/>
  <c r="BD11" i="101"/>
  <c r="BB12" i="101"/>
  <c r="BB11" i="101"/>
  <c r="BQ12" i="101"/>
  <c r="CI11" i="101"/>
  <c r="BD12" i="101"/>
  <c r="BG21" i="100"/>
  <c r="BG23" i="100"/>
  <c r="BG24" i="100"/>
  <c r="BE21" i="100"/>
  <c r="BE23" i="100"/>
  <c r="BE24" i="100"/>
  <c r="BG13" i="98"/>
  <c r="BD13" i="98"/>
  <c r="BG12" i="98"/>
  <c r="BD12" i="98"/>
  <c r="BE11" i="98"/>
  <c r="BB11" i="98"/>
  <c r="BQ12" i="98"/>
  <c r="CI11" i="98"/>
  <c r="BE10" i="98"/>
  <c r="BB10" i="98"/>
  <c r="BL10" i="98"/>
  <c r="CI10" i="98"/>
  <c r="BE13" i="98"/>
  <c r="BB13" i="98"/>
  <c r="BE12" i="98"/>
  <c r="BB12" i="98"/>
  <c r="BG11" i="98"/>
  <c r="BD11" i="98"/>
  <c r="BG10" i="98"/>
  <c r="BD10" i="98"/>
  <c r="BD33" i="98"/>
  <c r="BD35" i="98"/>
  <c r="CI14" i="98"/>
  <c r="BQ23" i="98"/>
  <c r="CI25" i="98"/>
  <c r="BB33" i="98"/>
  <c r="BQ16" i="98"/>
  <c r="BB35" i="98"/>
  <c r="BG24" i="99"/>
  <c r="BD24" i="99"/>
  <c r="BG23" i="99"/>
  <c r="BD23" i="99"/>
  <c r="BE22" i="99"/>
  <c r="BB22" i="99"/>
  <c r="BQ10" i="99"/>
  <c r="BG21" i="99"/>
  <c r="BD21" i="99"/>
  <c r="BE24" i="99"/>
  <c r="BB24" i="99"/>
  <c r="BE23" i="99"/>
  <c r="BB23" i="99"/>
  <c r="BG22" i="99"/>
  <c r="BD22" i="99"/>
  <c r="BE21" i="99"/>
  <c r="BB21" i="99"/>
  <c r="BL12" i="99"/>
  <c r="BG44" i="99"/>
  <c r="BG46" i="99"/>
  <c r="BE44" i="99"/>
  <c r="BE46" i="99"/>
  <c r="BG46" i="101"/>
  <c r="BD46" i="101"/>
  <c r="BG45" i="101"/>
  <c r="BD45" i="101"/>
  <c r="BG44" i="101"/>
  <c r="BD44" i="101"/>
  <c r="BE43" i="101"/>
  <c r="BB43" i="101"/>
  <c r="BL16" i="101"/>
  <c r="CI16" i="101"/>
  <c r="BE46" i="101"/>
  <c r="BB46" i="101"/>
  <c r="BE45" i="101"/>
  <c r="BB45" i="101"/>
  <c r="BE44" i="101"/>
  <c r="BB44" i="101"/>
  <c r="BQ14" i="101"/>
  <c r="CI17" i="101"/>
  <c r="BG43" i="101"/>
  <c r="BD43" i="101"/>
  <c r="BE35" i="100"/>
  <c r="BB35" i="100"/>
  <c r="BG34" i="100"/>
  <c r="BD34" i="100"/>
  <c r="BE33" i="100"/>
  <c r="BB33" i="100"/>
  <c r="BQ16" i="100"/>
  <c r="BE32" i="100"/>
  <c r="BB32" i="100"/>
  <c r="BL14" i="100"/>
  <c r="BG35" i="100"/>
  <c r="BD35" i="100"/>
  <c r="BE34" i="100"/>
  <c r="BB34" i="100"/>
  <c r="BG33" i="100"/>
  <c r="BD33" i="100"/>
  <c r="BG32" i="100"/>
  <c r="BD32" i="100"/>
  <c r="BG35" i="99"/>
  <c r="BD35" i="99"/>
  <c r="BE34" i="99"/>
  <c r="BB34" i="99"/>
  <c r="BG33" i="99"/>
  <c r="BD33" i="99"/>
  <c r="BG32" i="99"/>
  <c r="BD32" i="99"/>
  <c r="BE35" i="99"/>
  <c r="BB35" i="99"/>
  <c r="BG34" i="99"/>
  <c r="BD34" i="99"/>
  <c r="BE33" i="99"/>
  <c r="BB33" i="99"/>
  <c r="BQ16" i="99"/>
  <c r="BE32" i="99"/>
  <c r="BB32" i="99"/>
  <c r="BL14" i="99"/>
  <c r="BG13" i="100"/>
  <c r="BD13" i="100"/>
  <c r="BG12" i="100"/>
  <c r="BD12" i="100"/>
  <c r="BE13" i="100"/>
  <c r="BB13" i="100"/>
  <c r="BE12" i="100"/>
  <c r="BB12" i="100"/>
  <c r="BE11" i="100"/>
  <c r="BB11" i="100"/>
  <c r="BQ12" i="100"/>
  <c r="CI11" i="100"/>
  <c r="BE10" i="100"/>
  <c r="BB10" i="100"/>
  <c r="BL10" i="100"/>
  <c r="CI10" i="100"/>
  <c r="BG11" i="100"/>
  <c r="BD11" i="100"/>
  <c r="BG10" i="100"/>
  <c r="BD10" i="100"/>
  <c r="BE24" i="98"/>
  <c r="BB24" i="98"/>
  <c r="BE23" i="98"/>
  <c r="BB23" i="98"/>
  <c r="BG22" i="98"/>
  <c r="BD22" i="98"/>
  <c r="BE21" i="98"/>
  <c r="BB21" i="98"/>
  <c r="BL12" i="98"/>
  <c r="BG24" i="98"/>
  <c r="BD24" i="98"/>
  <c r="BG23" i="98"/>
  <c r="BD23" i="98"/>
  <c r="BE22" i="98"/>
  <c r="BB22" i="98"/>
  <c r="BQ10" i="98"/>
  <c r="BG21" i="98"/>
  <c r="BD21" i="98"/>
  <c r="BB44" i="98"/>
  <c r="BQ14" i="98"/>
  <c r="CI17" i="98"/>
  <c r="BB45" i="98"/>
  <c r="BB46" i="98"/>
  <c r="BD44" i="98"/>
  <c r="BD45" i="98"/>
  <c r="BG11" i="101"/>
  <c r="BE12" i="101"/>
  <c r="BE11" i="101"/>
  <c r="BD21" i="100"/>
  <c r="BD23" i="100"/>
  <c r="BD24" i="100"/>
  <c r="BB21" i="100"/>
  <c r="BL12" i="100"/>
  <c r="BB23" i="100"/>
  <c r="BG33" i="98"/>
  <c r="BG35" i="98"/>
  <c r="BE33" i="98"/>
  <c r="BD44" i="99"/>
  <c r="BD46" i="99"/>
  <c r="BB44" i="99"/>
  <c r="BQ14" i="99"/>
  <c r="CI17" i="99"/>
  <c r="BG46" i="96"/>
  <c r="BD46" i="96"/>
  <c r="BG45" i="96"/>
  <c r="BD45" i="96"/>
  <c r="BG44" i="96"/>
  <c r="BD44" i="96"/>
  <c r="BE43" i="96"/>
  <c r="BB43" i="96"/>
  <c r="BL16" i="96"/>
  <c r="CI16" i="96"/>
  <c r="BE46" i="96"/>
  <c r="BB46" i="96"/>
  <c r="BE45" i="96"/>
  <c r="BB45" i="96"/>
  <c r="BE44" i="96"/>
  <c r="BB44" i="96"/>
  <c r="BQ14" i="96"/>
  <c r="CI17" i="96"/>
  <c r="BG43" i="96"/>
  <c r="BD43" i="96"/>
  <c r="BE35" i="96"/>
  <c r="BB35" i="96"/>
  <c r="BG34" i="96"/>
  <c r="BG35" i="96"/>
  <c r="BD35" i="96"/>
  <c r="BE34" i="96"/>
  <c r="BB34" i="96"/>
  <c r="BG33" i="96"/>
  <c r="BD33" i="96"/>
  <c r="BG32" i="96"/>
  <c r="BD32" i="96"/>
  <c r="BD34" i="96"/>
  <c r="BE33" i="96"/>
  <c r="BB33" i="96"/>
  <c r="BQ16" i="96"/>
  <c r="BE32" i="96"/>
  <c r="BB32" i="96"/>
  <c r="BL14" i="96"/>
  <c r="BG46" i="92"/>
  <c r="BD46" i="92"/>
  <c r="BG45" i="92"/>
  <c r="BD45" i="92"/>
  <c r="BG44" i="92"/>
  <c r="BD44" i="92"/>
  <c r="BE43" i="92"/>
  <c r="BB43" i="92"/>
  <c r="BL16" i="92"/>
  <c r="CI16" i="92"/>
  <c r="BE46" i="92"/>
  <c r="BB46" i="92"/>
  <c r="BE45" i="92"/>
  <c r="BB45" i="92"/>
  <c r="BE44" i="92"/>
  <c r="BB44" i="92"/>
  <c r="BQ14" i="92"/>
  <c r="CI17" i="92"/>
  <c r="BG43" i="92"/>
  <c r="BD43" i="92"/>
  <c r="BE35" i="90"/>
  <c r="BB35" i="90"/>
  <c r="BG34" i="90"/>
  <c r="BD34" i="90"/>
  <c r="BE33" i="90"/>
  <c r="BB33" i="90"/>
  <c r="BQ16" i="90"/>
  <c r="BE32" i="90"/>
  <c r="BB32" i="90"/>
  <c r="BL14" i="90"/>
  <c r="BG35" i="90"/>
  <c r="BD35" i="90"/>
  <c r="BE34" i="90"/>
  <c r="BB34" i="90"/>
  <c r="BG33" i="90"/>
  <c r="BD33" i="90"/>
  <c r="BG32" i="90"/>
  <c r="BD32" i="90"/>
  <c r="BG46" i="90"/>
  <c r="BD46" i="90"/>
  <c r="BG45" i="90"/>
  <c r="BD45" i="90"/>
  <c r="BG44" i="90"/>
  <c r="BD44" i="90"/>
  <c r="BE43" i="90"/>
  <c r="BB43" i="90"/>
  <c r="BL16" i="90"/>
  <c r="CI16" i="90"/>
  <c r="BE46" i="90"/>
  <c r="BB46" i="90"/>
  <c r="BE45" i="90"/>
  <c r="BB45" i="90"/>
  <c r="BE44" i="90"/>
  <c r="BB44" i="90"/>
  <c r="BQ14" i="90"/>
  <c r="CI17" i="90"/>
  <c r="BG43" i="90"/>
  <c r="BD43" i="90"/>
  <c r="BE13" i="89"/>
  <c r="BB13" i="89"/>
  <c r="BE12" i="89"/>
  <c r="BB12" i="89"/>
  <c r="BG11" i="89"/>
  <c r="BD11" i="89"/>
  <c r="BG10" i="89"/>
  <c r="BD10" i="89"/>
  <c r="BG13" i="89"/>
  <c r="BD13" i="89"/>
  <c r="BG12" i="89"/>
  <c r="BD12" i="89"/>
  <c r="BE11" i="89"/>
  <c r="BB11" i="89"/>
  <c r="BQ12" i="89"/>
  <c r="CI11" i="89"/>
  <c r="BE10" i="89"/>
  <c r="BB10" i="89"/>
  <c r="BL10" i="89"/>
  <c r="CI10" i="89"/>
  <c r="BE21" i="95"/>
  <c r="BE23" i="95"/>
  <c r="BE24" i="95"/>
  <c r="BG21" i="95"/>
  <c r="BG23" i="95"/>
  <c r="BG24" i="95"/>
  <c r="BB33" i="93"/>
  <c r="BQ16" i="93"/>
  <c r="BB35" i="93"/>
  <c r="BD33" i="93"/>
  <c r="BD35" i="93"/>
  <c r="BB33" i="91"/>
  <c r="BQ16" i="91"/>
  <c r="BB35" i="91"/>
  <c r="BD33" i="91"/>
  <c r="BD35" i="91"/>
  <c r="BE21" i="89"/>
  <c r="BE23" i="89"/>
  <c r="BE24" i="89"/>
  <c r="BG21" i="89"/>
  <c r="BG23" i="89"/>
  <c r="BG24" i="89"/>
  <c r="BE44" i="95"/>
  <c r="BE45" i="95"/>
  <c r="BE46" i="95"/>
  <c r="BG44" i="95"/>
  <c r="BG45" i="95"/>
  <c r="BG46" i="95"/>
  <c r="BE35" i="94"/>
  <c r="BB35" i="94"/>
  <c r="BG34" i="94"/>
  <c r="BD34" i="94"/>
  <c r="BE33" i="94"/>
  <c r="BB33" i="94"/>
  <c r="BQ16" i="94"/>
  <c r="BE32" i="94"/>
  <c r="BB32" i="94"/>
  <c r="BL14" i="94"/>
  <c r="BG35" i="94"/>
  <c r="BD35" i="94"/>
  <c r="BE34" i="94"/>
  <c r="BB34" i="94"/>
  <c r="BG33" i="94"/>
  <c r="BD33" i="94"/>
  <c r="BG32" i="94"/>
  <c r="BD32" i="94"/>
  <c r="BG46" i="94"/>
  <c r="BD46" i="94"/>
  <c r="BG45" i="94"/>
  <c r="BD45" i="94"/>
  <c r="BG44" i="94"/>
  <c r="BD44" i="94"/>
  <c r="BE43" i="94"/>
  <c r="BB43" i="94"/>
  <c r="BL16" i="94"/>
  <c r="CI16" i="94"/>
  <c r="BE46" i="94"/>
  <c r="BB46" i="94"/>
  <c r="BE45" i="94"/>
  <c r="BB45" i="94"/>
  <c r="BE44" i="94"/>
  <c r="BB44" i="94"/>
  <c r="BQ14" i="94"/>
  <c r="CI17" i="94"/>
  <c r="BG43" i="94"/>
  <c r="BD43" i="94"/>
  <c r="BG13" i="92"/>
  <c r="BD13" i="92"/>
  <c r="BG12" i="92"/>
  <c r="BD12" i="92"/>
  <c r="BE11" i="92"/>
  <c r="BB11" i="92"/>
  <c r="BQ12" i="92"/>
  <c r="CI11" i="92"/>
  <c r="BE10" i="92"/>
  <c r="BB10" i="92"/>
  <c r="BL10" i="92"/>
  <c r="CI10" i="92"/>
  <c r="BE13" i="92"/>
  <c r="BB13" i="92"/>
  <c r="BE12" i="92"/>
  <c r="BB12" i="92"/>
  <c r="BG11" i="92"/>
  <c r="BD11" i="92"/>
  <c r="BG10" i="92"/>
  <c r="BD10" i="92"/>
  <c r="BE24" i="90"/>
  <c r="BB24" i="90"/>
  <c r="BE23" i="90"/>
  <c r="BB23" i="90"/>
  <c r="BG22" i="90"/>
  <c r="BD22" i="90"/>
  <c r="BE21" i="90"/>
  <c r="BB21" i="90"/>
  <c r="BL12" i="90"/>
  <c r="BG24" i="90"/>
  <c r="BD24" i="90"/>
  <c r="BG23" i="90"/>
  <c r="BD23" i="90"/>
  <c r="BE22" i="90"/>
  <c r="BB22" i="90"/>
  <c r="BQ10" i="90"/>
  <c r="BG21" i="90"/>
  <c r="BD21" i="90"/>
  <c r="BG13" i="90"/>
  <c r="BD13" i="90"/>
  <c r="BG12" i="90"/>
  <c r="BD12" i="90"/>
  <c r="BE11" i="90"/>
  <c r="BB11" i="90"/>
  <c r="BQ12" i="90"/>
  <c r="CI11" i="90"/>
  <c r="BE10" i="90"/>
  <c r="BB10" i="90"/>
  <c r="BL10" i="90"/>
  <c r="CI10" i="90"/>
  <c r="BE13" i="90"/>
  <c r="BB13" i="90"/>
  <c r="BE12" i="90"/>
  <c r="BB12" i="90"/>
  <c r="BG11" i="90"/>
  <c r="BD11" i="90"/>
  <c r="BG10" i="90"/>
  <c r="BD10" i="90"/>
  <c r="BE13" i="96"/>
  <c r="BB13" i="96"/>
  <c r="BE12" i="96"/>
  <c r="BB12" i="96"/>
  <c r="BG11" i="96"/>
  <c r="BD11" i="96"/>
  <c r="BG10" i="96"/>
  <c r="BD10" i="96"/>
  <c r="BG13" i="96"/>
  <c r="BD13" i="96"/>
  <c r="BG12" i="96"/>
  <c r="BD12" i="96"/>
  <c r="BE11" i="96"/>
  <c r="BB11" i="96"/>
  <c r="BQ12" i="96"/>
  <c r="CI11" i="96"/>
  <c r="BE10" i="96"/>
  <c r="BB10" i="96"/>
  <c r="BL10" i="96"/>
  <c r="CI10" i="96"/>
  <c r="BE35" i="95"/>
  <c r="BB35" i="95"/>
  <c r="BG35" i="95"/>
  <c r="BD35" i="95"/>
  <c r="BE34" i="95"/>
  <c r="BB34" i="95"/>
  <c r="BG33" i="95"/>
  <c r="BD33" i="95"/>
  <c r="BG32" i="95"/>
  <c r="BD32" i="95"/>
  <c r="BG34" i="95"/>
  <c r="BD34" i="95"/>
  <c r="BE33" i="95"/>
  <c r="BB33" i="95"/>
  <c r="BQ16" i="95"/>
  <c r="BE32" i="95"/>
  <c r="BB32" i="95"/>
  <c r="BL14" i="95"/>
  <c r="BE24" i="94"/>
  <c r="BB24" i="94"/>
  <c r="BE23" i="94"/>
  <c r="BB23" i="94"/>
  <c r="BG22" i="94"/>
  <c r="BD22" i="94"/>
  <c r="BE21" i="94"/>
  <c r="BB21" i="94"/>
  <c r="BL12" i="94"/>
  <c r="BG24" i="94"/>
  <c r="BD24" i="94"/>
  <c r="BG23" i="94"/>
  <c r="BD23" i="94"/>
  <c r="BE22" i="94"/>
  <c r="BB22" i="94"/>
  <c r="BQ10" i="94"/>
  <c r="BG21" i="94"/>
  <c r="BD21" i="94"/>
  <c r="BG24" i="93"/>
  <c r="BD24" i="93"/>
  <c r="BG23" i="93"/>
  <c r="BD23" i="93"/>
  <c r="BE22" i="93"/>
  <c r="BB22" i="93"/>
  <c r="BQ10" i="93"/>
  <c r="BG21" i="93"/>
  <c r="BD21" i="93"/>
  <c r="BE24" i="93"/>
  <c r="BB24" i="93"/>
  <c r="BE23" i="93"/>
  <c r="BB23" i="93"/>
  <c r="BG22" i="93"/>
  <c r="BD22" i="93"/>
  <c r="BE21" i="93"/>
  <c r="BB21" i="93"/>
  <c r="BL12" i="93"/>
  <c r="BE24" i="92"/>
  <c r="BB24" i="92"/>
  <c r="BE23" i="92"/>
  <c r="BB23" i="92"/>
  <c r="BG22" i="92"/>
  <c r="BD22" i="92"/>
  <c r="BE21" i="92"/>
  <c r="BB21" i="92"/>
  <c r="BL12" i="92"/>
  <c r="BG24" i="92"/>
  <c r="BD24" i="92"/>
  <c r="BG23" i="92"/>
  <c r="BD23" i="92"/>
  <c r="BE22" i="92"/>
  <c r="BB22" i="92"/>
  <c r="BQ10" i="92"/>
  <c r="BG21" i="92"/>
  <c r="BD21" i="92"/>
  <c r="BE46" i="91"/>
  <c r="BB46" i="91"/>
  <c r="BE45" i="91"/>
  <c r="BB45" i="91"/>
  <c r="BE44" i="91"/>
  <c r="BB44" i="91"/>
  <c r="BQ14" i="91"/>
  <c r="CI17" i="91"/>
  <c r="BG43" i="91"/>
  <c r="BD43" i="91"/>
  <c r="BG46" i="91"/>
  <c r="BD46" i="91"/>
  <c r="BG45" i="91"/>
  <c r="BD45" i="91"/>
  <c r="BG44" i="91"/>
  <c r="BD44" i="91"/>
  <c r="BE43" i="91"/>
  <c r="BB43" i="91"/>
  <c r="BL16" i="91"/>
  <c r="CI16" i="91"/>
  <c r="BG24" i="91"/>
  <c r="BD24" i="91"/>
  <c r="BG23" i="91"/>
  <c r="BD23" i="91"/>
  <c r="BE22" i="91"/>
  <c r="BB22" i="91"/>
  <c r="BQ10" i="91"/>
  <c r="BG21" i="91"/>
  <c r="BD21" i="91"/>
  <c r="BE24" i="91"/>
  <c r="BB24" i="91"/>
  <c r="BE23" i="91"/>
  <c r="BB23" i="91"/>
  <c r="BG22" i="91"/>
  <c r="BD22" i="91"/>
  <c r="BE21" i="91"/>
  <c r="BB21" i="91"/>
  <c r="BL12" i="91"/>
  <c r="BG35" i="89"/>
  <c r="BD35" i="89"/>
  <c r="BE34" i="89"/>
  <c r="BB34" i="89"/>
  <c r="BG33" i="89"/>
  <c r="BD33" i="89"/>
  <c r="BG32" i="89"/>
  <c r="BD32" i="89"/>
  <c r="BE35" i="89"/>
  <c r="BB35" i="89"/>
  <c r="BG34" i="89"/>
  <c r="BD34" i="89"/>
  <c r="BE33" i="89"/>
  <c r="BB33" i="89"/>
  <c r="BQ16" i="89"/>
  <c r="BE32" i="89"/>
  <c r="BB32" i="89"/>
  <c r="BL14" i="89"/>
  <c r="BE46" i="89"/>
  <c r="BB46" i="89"/>
  <c r="BE45" i="89"/>
  <c r="BB45" i="89"/>
  <c r="BE44" i="89"/>
  <c r="BB44" i="89"/>
  <c r="BQ14" i="89"/>
  <c r="CI17" i="89"/>
  <c r="BG43" i="89"/>
  <c r="BD43" i="89"/>
  <c r="BG46" i="89"/>
  <c r="BD46" i="89"/>
  <c r="BG45" i="89"/>
  <c r="BD45" i="89"/>
  <c r="BG44" i="89"/>
  <c r="BD44" i="89"/>
  <c r="BE43" i="89"/>
  <c r="BB43" i="89"/>
  <c r="BL16" i="89"/>
  <c r="CI16" i="89"/>
  <c r="BB21" i="95"/>
  <c r="BL12" i="95"/>
  <c r="BB23" i="95"/>
  <c r="BB24" i="95"/>
  <c r="BD21" i="95"/>
  <c r="BL23" i="95"/>
  <c r="CI13" i="95"/>
  <c r="BD23" i="95"/>
  <c r="BE33" i="93"/>
  <c r="BE35" i="93"/>
  <c r="BG33" i="93"/>
  <c r="BE33" i="91"/>
  <c r="BE35" i="91"/>
  <c r="BG33" i="91"/>
  <c r="BB21" i="89"/>
  <c r="BL12" i="89"/>
  <c r="BB23" i="89"/>
  <c r="BB24" i="89"/>
  <c r="BD21" i="89"/>
  <c r="BL23" i="89"/>
  <c r="CI13" i="89"/>
  <c r="BD23" i="89"/>
  <c r="BB44" i="95"/>
  <c r="BQ14" i="95"/>
  <c r="CI17" i="95"/>
  <c r="BB45" i="95"/>
  <c r="BB46" i="95"/>
  <c r="BD44" i="95"/>
  <c r="BD45" i="95"/>
  <c r="BG24" i="96"/>
  <c r="BD24" i="96"/>
  <c r="BG23" i="96"/>
  <c r="BD23" i="96"/>
  <c r="BE22" i="96"/>
  <c r="BB22" i="96"/>
  <c r="BQ10" i="96"/>
  <c r="BE24" i="96"/>
  <c r="BB24" i="96"/>
  <c r="BE23" i="96"/>
  <c r="BB23" i="96"/>
  <c r="BG22" i="96"/>
  <c r="BD22" i="96"/>
  <c r="BG21" i="96"/>
  <c r="BD21" i="96"/>
  <c r="BE21" i="96"/>
  <c r="BB21" i="96"/>
  <c r="BL12" i="96"/>
  <c r="BE13" i="95"/>
  <c r="BB13" i="95"/>
  <c r="BE12" i="95"/>
  <c r="BB12" i="95"/>
  <c r="BG11" i="95"/>
  <c r="BD11" i="95"/>
  <c r="BG13" i="95"/>
  <c r="BD13" i="95"/>
  <c r="BG12" i="95"/>
  <c r="BD12" i="95"/>
  <c r="BE11" i="95"/>
  <c r="BB11" i="95"/>
  <c r="BQ12" i="95"/>
  <c r="CI11" i="95"/>
  <c r="BG10" i="95"/>
  <c r="BD10" i="95"/>
  <c r="BE10" i="95"/>
  <c r="BB10" i="95"/>
  <c r="BL10" i="95"/>
  <c r="CI10" i="95"/>
  <c r="BG13" i="94"/>
  <c r="BD13" i="94"/>
  <c r="BG12" i="94"/>
  <c r="BD12" i="94"/>
  <c r="BE11" i="94"/>
  <c r="BB11" i="94"/>
  <c r="BQ12" i="94"/>
  <c r="CI11" i="94"/>
  <c r="BE10" i="94"/>
  <c r="BB10" i="94"/>
  <c r="BL10" i="94"/>
  <c r="CI10" i="94"/>
  <c r="BE13" i="94"/>
  <c r="BB13" i="94"/>
  <c r="BE12" i="94"/>
  <c r="BB12" i="94"/>
  <c r="BG11" i="94"/>
  <c r="BD11" i="94"/>
  <c r="BG10" i="94"/>
  <c r="BD10" i="94"/>
  <c r="BE13" i="93"/>
  <c r="BB13" i="93"/>
  <c r="BE12" i="93"/>
  <c r="BB12" i="93"/>
  <c r="BG11" i="93"/>
  <c r="BD11" i="93"/>
  <c r="BG10" i="93"/>
  <c r="BD10" i="93"/>
  <c r="BG13" i="93"/>
  <c r="BD13" i="93"/>
  <c r="BG12" i="93"/>
  <c r="BD12" i="93"/>
  <c r="BE11" i="93"/>
  <c r="BB11" i="93"/>
  <c r="BQ12" i="93"/>
  <c r="CI11" i="93"/>
  <c r="BE10" i="93"/>
  <c r="BB10" i="93"/>
  <c r="BL10" i="93"/>
  <c r="CI10" i="93"/>
  <c r="BE35" i="92"/>
  <c r="BB35" i="92"/>
  <c r="BG34" i="92"/>
  <c r="BD34" i="92"/>
  <c r="BE33" i="92"/>
  <c r="BB33" i="92"/>
  <c r="BQ16" i="92"/>
  <c r="BE32" i="92"/>
  <c r="BB32" i="92"/>
  <c r="BL14" i="92"/>
  <c r="BG35" i="92"/>
  <c r="BD35" i="92"/>
  <c r="BE34" i="92"/>
  <c r="BB34" i="92"/>
  <c r="BG33" i="92"/>
  <c r="BD33" i="92"/>
  <c r="BG32" i="92"/>
  <c r="BD32" i="92"/>
  <c r="BE13" i="91"/>
  <c r="BB13" i="91"/>
  <c r="BE12" i="91"/>
  <c r="BB12" i="91"/>
  <c r="BG11" i="91"/>
  <c r="BD11" i="91"/>
  <c r="BG10" i="91"/>
  <c r="BD10" i="91"/>
  <c r="BG13" i="91"/>
  <c r="BD13" i="91"/>
  <c r="BG12" i="91"/>
  <c r="BD12" i="91"/>
  <c r="BE11" i="91"/>
  <c r="BB11" i="91"/>
  <c r="BQ12" i="91"/>
  <c r="CI11" i="91"/>
  <c r="BE10" i="91"/>
  <c r="BB10" i="91"/>
  <c r="BL10" i="91"/>
  <c r="CI10" i="91"/>
  <c r="BG46" i="88"/>
  <c r="BD46" i="88"/>
  <c r="BG45" i="88"/>
  <c r="BD45" i="88"/>
  <c r="BG44" i="88"/>
  <c r="BD44" i="88"/>
  <c r="BE43" i="88"/>
  <c r="BB43" i="88"/>
  <c r="BL16" i="88"/>
  <c r="CI16" i="88"/>
  <c r="BE46" i="88"/>
  <c r="BB46" i="88"/>
  <c r="BE45" i="88"/>
  <c r="BB45" i="88"/>
  <c r="BE44" i="88"/>
  <c r="BB44" i="88"/>
  <c r="BQ14" i="88"/>
  <c r="CI17" i="88"/>
  <c r="BG43" i="88"/>
  <c r="BD43" i="88"/>
  <c r="CI14" i="87"/>
  <c r="BB33" i="87"/>
  <c r="BQ16" i="87"/>
  <c r="BD34" i="87"/>
  <c r="BD33" i="87"/>
  <c r="BB34" i="87"/>
  <c r="BD35" i="87"/>
  <c r="BB35" i="87"/>
  <c r="BG35" i="86"/>
  <c r="BD35" i="86"/>
  <c r="BE34" i="86"/>
  <c r="BB34" i="86"/>
  <c r="BG33" i="86"/>
  <c r="BD33" i="86"/>
  <c r="BG32" i="86"/>
  <c r="BD32" i="86"/>
  <c r="BE35" i="86"/>
  <c r="BB35" i="86"/>
  <c r="BG34" i="86"/>
  <c r="BD34" i="86"/>
  <c r="BE33" i="86"/>
  <c r="BB33" i="86"/>
  <c r="BQ16" i="86"/>
  <c r="BE32" i="86"/>
  <c r="BB32" i="86"/>
  <c r="BL14" i="86"/>
  <c r="BG46" i="85"/>
  <c r="BD46" i="85"/>
  <c r="BG45" i="85"/>
  <c r="BD45" i="85"/>
  <c r="BG44" i="85"/>
  <c r="BD44" i="85"/>
  <c r="BE46" i="85"/>
  <c r="BB46" i="85"/>
  <c r="BE45" i="85"/>
  <c r="BB45" i="85"/>
  <c r="BE44" i="85"/>
  <c r="BB44" i="85"/>
  <c r="BQ14" i="85"/>
  <c r="CI17" i="85"/>
  <c r="BG43" i="85"/>
  <c r="BD43" i="85"/>
  <c r="BE43" i="85"/>
  <c r="BB43" i="85"/>
  <c r="BL16" i="85"/>
  <c r="CI16" i="85"/>
  <c r="BE13" i="85"/>
  <c r="BB13" i="85"/>
  <c r="BE12" i="85"/>
  <c r="BB12" i="85"/>
  <c r="BG11" i="85"/>
  <c r="BD11" i="85"/>
  <c r="BG10" i="85"/>
  <c r="BD10" i="85"/>
  <c r="BG13" i="85"/>
  <c r="BD13" i="85"/>
  <c r="BG12" i="85"/>
  <c r="BD12" i="85"/>
  <c r="BE11" i="85"/>
  <c r="BB11" i="85"/>
  <c r="BQ12" i="85"/>
  <c r="CI11" i="85"/>
  <c r="BE10" i="85"/>
  <c r="BB10" i="85"/>
  <c r="BL10" i="85"/>
  <c r="CI10" i="85"/>
  <c r="BB21" i="87"/>
  <c r="BL12" i="87"/>
  <c r="BB23" i="87"/>
  <c r="BB24" i="87"/>
  <c r="BD21" i="87"/>
  <c r="BL23" i="87"/>
  <c r="CI13" i="87"/>
  <c r="BD23" i="87"/>
  <c r="BD24" i="87"/>
  <c r="BE21" i="86"/>
  <c r="BE23" i="86"/>
  <c r="BG21" i="86"/>
  <c r="BE24" i="88"/>
  <c r="BB24" i="88"/>
  <c r="BE23" i="88"/>
  <c r="BB23" i="88"/>
  <c r="BG22" i="88"/>
  <c r="BD22" i="88"/>
  <c r="BG24" i="88"/>
  <c r="BD24" i="88"/>
  <c r="BG23" i="88"/>
  <c r="BD23" i="88"/>
  <c r="BE22" i="88"/>
  <c r="BB22" i="88"/>
  <c r="BQ10" i="88"/>
  <c r="BG21" i="88"/>
  <c r="BD21" i="88"/>
  <c r="BE21" i="88"/>
  <c r="BB21" i="88"/>
  <c r="BL12" i="88"/>
  <c r="BE13" i="87"/>
  <c r="BB13" i="87"/>
  <c r="BE12" i="87"/>
  <c r="BB12" i="87"/>
  <c r="BG11" i="87"/>
  <c r="BD11" i="87"/>
  <c r="BG13" i="87"/>
  <c r="BD13" i="87"/>
  <c r="BG12" i="87"/>
  <c r="BD12" i="87"/>
  <c r="BE11" i="87"/>
  <c r="BB11" i="87"/>
  <c r="BQ12" i="87"/>
  <c r="CI11" i="87"/>
  <c r="BE10" i="87"/>
  <c r="BB10" i="87"/>
  <c r="BL10" i="87"/>
  <c r="CI10" i="87"/>
  <c r="BG10" i="87"/>
  <c r="BD10" i="87"/>
  <c r="BE35" i="88"/>
  <c r="BB35" i="88"/>
  <c r="BG34" i="88"/>
  <c r="BG35" i="88"/>
  <c r="BD35" i="88"/>
  <c r="BE34" i="88"/>
  <c r="BB34" i="88"/>
  <c r="BE33" i="88"/>
  <c r="BB33" i="88"/>
  <c r="BQ16" i="88"/>
  <c r="BE32" i="88"/>
  <c r="BB32" i="88"/>
  <c r="BL14" i="88"/>
  <c r="BD34" i="88"/>
  <c r="BG33" i="88"/>
  <c r="BD33" i="88"/>
  <c r="BG32" i="88"/>
  <c r="BD32" i="88"/>
  <c r="BE13" i="88"/>
  <c r="BB13" i="88"/>
  <c r="BE12" i="88"/>
  <c r="BB12" i="88"/>
  <c r="BG11" i="88"/>
  <c r="BD11" i="88"/>
  <c r="BG10" i="88"/>
  <c r="BD10" i="88"/>
  <c r="BG13" i="88"/>
  <c r="BD13" i="88"/>
  <c r="BG12" i="88"/>
  <c r="BD12" i="88"/>
  <c r="BE11" i="88"/>
  <c r="BB11" i="88"/>
  <c r="BQ12" i="88"/>
  <c r="CI11" i="88"/>
  <c r="BE10" i="88"/>
  <c r="BB10" i="88"/>
  <c r="BL10" i="88"/>
  <c r="CI10" i="88"/>
  <c r="BE33" i="87"/>
  <c r="BG34" i="87"/>
  <c r="BG33" i="87"/>
  <c r="BE34" i="87"/>
  <c r="BG35" i="87"/>
  <c r="BE13" i="86"/>
  <c r="BB13" i="86"/>
  <c r="BE12" i="86"/>
  <c r="BB12" i="86"/>
  <c r="BG11" i="86"/>
  <c r="BD11" i="86"/>
  <c r="BG10" i="86"/>
  <c r="BD10" i="86"/>
  <c r="BG13" i="86"/>
  <c r="BD13" i="86"/>
  <c r="BG12" i="86"/>
  <c r="BD12" i="86"/>
  <c r="BE11" i="86"/>
  <c r="BB11" i="86"/>
  <c r="BQ12" i="86"/>
  <c r="CI11" i="86"/>
  <c r="BE10" i="86"/>
  <c r="BB10" i="86"/>
  <c r="BL10" i="86"/>
  <c r="CI10" i="86"/>
  <c r="BE46" i="86"/>
  <c r="BB46" i="86"/>
  <c r="BE45" i="86"/>
  <c r="BB45" i="86"/>
  <c r="BE44" i="86"/>
  <c r="BB44" i="86"/>
  <c r="BQ14" i="86"/>
  <c r="CI17" i="86"/>
  <c r="BG43" i="86"/>
  <c r="BD43" i="86"/>
  <c r="BG46" i="86"/>
  <c r="BD46" i="86"/>
  <c r="BG45" i="86"/>
  <c r="BD45" i="86"/>
  <c r="BG44" i="86"/>
  <c r="BD44" i="86"/>
  <c r="BE43" i="86"/>
  <c r="BB43" i="86"/>
  <c r="BL16" i="86"/>
  <c r="CI16" i="86"/>
  <c r="BG35" i="85"/>
  <c r="BD35" i="85"/>
  <c r="BE34" i="85"/>
  <c r="BB34" i="85"/>
  <c r="BG33" i="85"/>
  <c r="BD33" i="85"/>
  <c r="BG32" i="85"/>
  <c r="BD32" i="85"/>
  <c r="BE35" i="85"/>
  <c r="BB35" i="85"/>
  <c r="BG34" i="85"/>
  <c r="BD34" i="85"/>
  <c r="BE33" i="85"/>
  <c r="BB33" i="85"/>
  <c r="BQ16" i="85"/>
  <c r="BE32" i="85"/>
  <c r="BB32" i="85"/>
  <c r="BL14" i="85"/>
  <c r="BE21" i="87"/>
  <c r="BE23" i="87"/>
  <c r="BE24" i="87"/>
  <c r="BG21" i="87"/>
  <c r="BG23" i="87"/>
  <c r="BL25" i="86"/>
  <c r="CI12" i="86"/>
  <c r="BB23" i="86"/>
  <c r="BL23" i="86"/>
  <c r="CI13" i="86"/>
  <c r="BG24" i="85"/>
  <c r="BD24" i="85"/>
  <c r="BG23" i="85"/>
  <c r="BD23" i="85"/>
  <c r="BE22" i="85"/>
  <c r="BB22" i="85"/>
  <c r="BQ10" i="85"/>
  <c r="BG21" i="85"/>
  <c r="BD21" i="85"/>
  <c r="BE24" i="85"/>
  <c r="BB24" i="85"/>
  <c r="BE23" i="85"/>
  <c r="BB23" i="85"/>
  <c r="BG22" i="85"/>
  <c r="BD22" i="85"/>
  <c r="BE21" i="85"/>
  <c r="BB21" i="85"/>
  <c r="BL12" i="85"/>
  <c r="BG46" i="84"/>
  <c r="BD46" i="84"/>
  <c r="BG45" i="84"/>
  <c r="BD45" i="84"/>
  <c r="BG44" i="84"/>
  <c r="BD44" i="84"/>
  <c r="BE43" i="84"/>
  <c r="BB43" i="84"/>
  <c r="BL16" i="84"/>
  <c r="CI16" i="84"/>
  <c r="BE46" i="84"/>
  <c r="BB46" i="84"/>
  <c r="BE45" i="84"/>
  <c r="BB45" i="84"/>
  <c r="BE44" i="84"/>
  <c r="BB44" i="84"/>
  <c r="BQ14" i="84"/>
  <c r="CI17" i="84"/>
  <c r="BG43" i="84"/>
  <c r="BD43" i="84"/>
  <c r="BG46" i="83"/>
  <c r="BD46" i="83"/>
  <c r="BG45" i="83"/>
  <c r="BD45" i="83"/>
  <c r="BG44" i="83"/>
  <c r="BD44" i="83"/>
  <c r="BE43" i="83"/>
  <c r="BB43" i="83"/>
  <c r="BL16" i="83"/>
  <c r="CI16" i="83"/>
  <c r="BE46" i="83"/>
  <c r="BB46" i="83"/>
  <c r="BE45" i="83"/>
  <c r="BB45" i="83"/>
  <c r="BE44" i="83"/>
  <c r="BB44" i="83"/>
  <c r="BQ14" i="83"/>
  <c r="CI17" i="83"/>
  <c r="BG43" i="83"/>
  <c r="BD43" i="83"/>
  <c r="BE35" i="83"/>
  <c r="BB35" i="83"/>
  <c r="BG35" i="83"/>
  <c r="BD35" i="83"/>
  <c r="BG34" i="83"/>
  <c r="BD34" i="83"/>
  <c r="BE33" i="83"/>
  <c r="BB33" i="83"/>
  <c r="BQ16" i="83"/>
  <c r="BE32" i="83"/>
  <c r="BB32" i="83"/>
  <c r="BL14" i="83"/>
  <c r="BE34" i="83"/>
  <c r="BB34" i="83"/>
  <c r="BG33" i="83"/>
  <c r="BD33" i="83"/>
  <c r="BG32" i="83"/>
  <c r="BD32" i="83"/>
  <c r="BE13" i="84"/>
  <c r="BB13" i="84"/>
  <c r="BE12" i="84"/>
  <c r="BB12" i="84"/>
  <c r="BG11" i="84"/>
  <c r="BD11" i="84"/>
  <c r="BG10" i="84"/>
  <c r="BD10" i="84"/>
  <c r="BG13" i="84"/>
  <c r="BD13" i="84"/>
  <c r="BG12" i="84"/>
  <c r="BD12" i="84"/>
  <c r="BE11" i="84"/>
  <c r="BB11" i="84"/>
  <c r="BQ12" i="84"/>
  <c r="CI11" i="84"/>
  <c r="BE10" i="84"/>
  <c r="BB10" i="84"/>
  <c r="BL10" i="84"/>
  <c r="CI10" i="84"/>
  <c r="BE24" i="83"/>
  <c r="BB24" i="83"/>
  <c r="BE23" i="83"/>
  <c r="BB23" i="83"/>
  <c r="BG22" i="83"/>
  <c r="BD22" i="83"/>
  <c r="BE21" i="83"/>
  <c r="BB21" i="83"/>
  <c r="BL12" i="83"/>
  <c r="BG24" i="83"/>
  <c r="BD24" i="83"/>
  <c r="BG23" i="83"/>
  <c r="BD23" i="83"/>
  <c r="BE22" i="83"/>
  <c r="BB22" i="83"/>
  <c r="BQ10" i="83"/>
  <c r="BG21" i="83"/>
  <c r="BD21" i="83"/>
  <c r="BE35" i="84"/>
  <c r="BB35" i="84"/>
  <c r="BG34" i="84"/>
  <c r="BG35" i="84"/>
  <c r="BD35" i="84"/>
  <c r="BE34" i="84"/>
  <c r="BB34" i="84"/>
  <c r="BG33" i="84"/>
  <c r="BD33" i="84"/>
  <c r="BG32" i="84"/>
  <c r="BD32" i="84"/>
  <c r="BD34" i="84"/>
  <c r="BE33" i="84"/>
  <c r="BB33" i="84"/>
  <c r="BQ16" i="84"/>
  <c r="BE32" i="84"/>
  <c r="BB32" i="84"/>
  <c r="BL14" i="84"/>
  <c r="BG24" i="84"/>
  <c r="BD24" i="84"/>
  <c r="BG23" i="84"/>
  <c r="BD23" i="84"/>
  <c r="BE22" i="84"/>
  <c r="BB22" i="84"/>
  <c r="BQ10" i="84"/>
  <c r="BE24" i="84"/>
  <c r="BB24" i="84"/>
  <c r="BE23" i="84"/>
  <c r="BB23" i="84"/>
  <c r="BG22" i="84"/>
  <c r="BD22" i="84"/>
  <c r="BG21" i="84"/>
  <c r="BD21" i="84"/>
  <c r="BE21" i="84"/>
  <c r="BB21" i="84"/>
  <c r="BL12" i="84"/>
  <c r="BG13" i="83"/>
  <c r="BD13" i="83"/>
  <c r="BG12" i="83"/>
  <c r="BD12" i="83"/>
  <c r="BE11" i="83"/>
  <c r="BB11" i="83"/>
  <c r="BQ12" i="83"/>
  <c r="CI11" i="83"/>
  <c r="BE13" i="83"/>
  <c r="BB13" i="83"/>
  <c r="BE12" i="83"/>
  <c r="BB12" i="83"/>
  <c r="BG11" i="83"/>
  <c r="BD11" i="83"/>
  <c r="BE10" i="83"/>
  <c r="BB10" i="83"/>
  <c r="BL10" i="83"/>
  <c r="CI10" i="83"/>
  <c r="BG10" i="83"/>
  <c r="BD10" i="83"/>
  <c r="BG46" i="82"/>
  <c r="BD46" i="82"/>
  <c r="BG45" i="82"/>
  <c r="BD45" i="82"/>
  <c r="BG44" i="82"/>
  <c r="BD44" i="82"/>
  <c r="BE43" i="82"/>
  <c r="BB43" i="82"/>
  <c r="BL16" i="82"/>
  <c r="CI16" i="82"/>
  <c r="BE46" i="82"/>
  <c r="BB46" i="82"/>
  <c r="BE45" i="82"/>
  <c r="BB45" i="82"/>
  <c r="BE44" i="82"/>
  <c r="BB44" i="82"/>
  <c r="BQ14" i="82"/>
  <c r="CI17" i="82"/>
  <c r="BG43" i="82"/>
  <c r="BD43" i="82"/>
  <c r="BD11" i="82"/>
  <c r="BB12" i="82"/>
  <c r="BB13" i="82"/>
  <c r="BB11" i="82"/>
  <c r="BQ12" i="82"/>
  <c r="CI11" i="82"/>
  <c r="BD12" i="82"/>
  <c r="BD13" i="82"/>
  <c r="BE35" i="82"/>
  <c r="BB35" i="82"/>
  <c r="BG34" i="82"/>
  <c r="BG35" i="82"/>
  <c r="BD35" i="82"/>
  <c r="BE34" i="82"/>
  <c r="BB34" i="82"/>
  <c r="BE33" i="82"/>
  <c r="BB33" i="82"/>
  <c r="BQ16" i="82"/>
  <c r="BE32" i="82"/>
  <c r="BB32" i="82"/>
  <c r="BL14" i="82"/>
  <c r="BD34" i="82"/>
  <c r="BG33" i="82"/>
  <c r="BD33" i="82"/>
  <c r="BG32" i="82"/>
  <c r="BD32" i="82"/>
  <c r="BE24" i="82"/>
  <c r="BB24" i="82"/>
  <c r="BE23" i="82"/>
  <c r="BB23" i="82"/>
  <c r="BG22" i="82"/>
  <c r="BD22" i="82"/>
  <c r="BG24" i="82"/>
  <c r="BD24" i="82"/>
  <c r="BG23" i="82"/>
  <c r="BD23" i="82"/>
  <c r="BE22" i="82"/>
  <c r="BB22" i="82"/>
  <c r="BQ10" i="82"/>
  <c r="BE21" i="82"/>
  <c r="BB21" i="82"/>
  <c r="BL12" i="82"/>
  <c r="BG21" i="82"/>
  <c r="BD21" i="82"/>
  <c r="BG11" i="82"/>
  <c r="BE12" i="82"/>
  <c r="BE13" i="82"/>
  <c r="BE11" i="82"/>
  <c r="BG12" i="82"/>
  <c r="BG22" i="100"/>
  <c r="BD22" i="100"/>
  <c r="BE22" i="100"/>
  <c r="BB22" i="100"/>
  <c r="BQ10" i="100"/>
  <c r="BB24" i="100"/>
  <c r="BE34" i="91"/>
  <c r="BB34" i="91"/>
  <c r="BG32" i="91"/>
  <c r="BD32" i="91"/>
  <c r="BG34" i="91"/>
  <c r="BD34" i="91"/>
  <c r="BE32" i="91"/>
  <c r="BB32" i="91"/>
  <c r="BL14" i="91"/>
  <c r="BG35" i="91"/>
  <c r="BB34" i="93"/>
  <c r="BD32" i="93"/>
  <c r="BD34" i="93"/>
  <c r="BB32" i="93"/>
  <c r="BL14" i="93"/>
  <c r="BE34" i="93"/>
  <c r="BG32" i="93"/>
  <c r="BG34" i="93"/>
  <c r="BE32" i="93"/>
  <c r="BG35" i="93"/>
  <c r="BL23" i="122"/>
  <c r="CI13" i="122"/>
  <c r="BL25" i="122"/>
  <c r="CI12" i="122"/>
  <c r="BQ25" i="122"/>
  <c r="CI26" i="122"/>
  <c r="CI15" i="122"/>
  <c r="CI14" i="124"/>
  <c r="BQ23" i="124"/>
  <c r="CI25" i="124"/>
  <c r="CI15" i="124"/>
  <c r="CI14" i="125"/>
  <c r="BQ23" i="125"/>
  <c r="CI25" i="125"/>
  <c r="BL23" i="124"/>
  <c r="CI13" i="124"/>
  <c r="BL25" i="124"/>
  <c r="CI12" i="124"/>
  <c r="BL23" i="125"/>
  <c r="CI13" i="125"/>
  <c r="CI12" i="125"/>
  <c r="CI14" i="113"/>
  <c r="BQ23" i="113"/>
  <c r="CI25" i="113"/>
  <c r="BL25" i="116"/>
  <c r="BL23" i="112"/>
  <c r="CI13" i="112"/>
  <c r="BL23" i="113"/>
  <c r="CI13" i="113"/>
  <c r="CI12" i="113"/>
  <c r="BQ23" i="116"/>
  <c r="CI25" i="116"/>
  <c r="CI14" i="116"/>
  <c r="BL23" i="117"/>
  <c r="CI13" i="117"/>
  <c r="BL25" i="117"/>
  <c r="CI12" i="117"/>
  <c r="BL25" i="115"/>
  <c r="BL25" i="114"/>
  <c r="CI12" i="114"/>
  <c r="BL23" i="114"/>
  <c r="CI13" i="114"/>
  <c r="BQ23" i="118"/>
  <c r="CI25" i="118"/>
  <c r="CI14" i="118"/>
  <c r="BQ25" i="113"/>
  <c r="CI26" i="113"/>
  <c r="CI15" i="113"/>
  <c r="BQ25" i="112"/>
  <c r="CI26" i="112"/>
  <c r="CI15" i="112"/>
  <c r="CI23" i="118"/>
  <c r="BL32" i="118"/>
  <c r="CI32" i="118"/>
  <c r="BL25" i="118"/>
  <c r="CI12" i="118"/>
  <c r="BQ23" i="103"/>
  <c r="CI25" i="103"/>
  <c r="CI14" i="103"/>
  <c r="BQ25" i="103"/>
  <c r="CI26" i="103"/>
  <c r="CI15" i="103"/>
  <c r="BL23" i="104"/>
  <c r="CI13" i="104"/>
  <c r="BL25" i="104"/>
  <c r="CI12" i="104"/>
  <c r="BL23" i="102"/>
  <c r="CI13" i="102"/>
  <c r="BL25" i="102"/>
  <c r="CI12" i="102"/>
  <c r="CI14" i="104"/>
  <c r="BQ23" i="104"/>
  <c r="CI25" i="104"/>
  <c r="CI15" i="104"/>
  <c r="BL25" i="105"/>
  <c r="CI12" i="105"/>
  <c r="BL23" i="105"/>
  <c r="CI13" i="105"/>
  <c r="CI14" i="106"/>
  <c r="BQ23" i="106"/>
  <c r="CI25" i="106" s="1"/>
  <c r="BQ25" i="106"/>
  <c r="CI26" i="106"/>
  <c r="CI15" i="106"/>
  <c r="BQ23" i="107"/>
  <c r="CI25" i="107"/>
  <c r="CI14" i="107"/>
  <c r="BQ25" i="107"/>
  <c r="CI26" i="107"/>
  <c r="CI15" i="107"/>
  <c r="BL25" i="109"/>
  <c r="CI12" i="109"/>
  <c r="BL23" i="109"/>
  <c r="CI13" i="109"/>
  <c r="BL23" i="110"/>
  <c r="CI13" i="110"/>
  <c r="BL25" i="110"/>
  <c r="CI12" i="110"/>
  <c r="BL25" i="103"/>
  <c r="CI12" i="103"/>
  <c r="BL23" i="103"/>
  <c r="CI13" i="103"/>
  <c r="CI14" i="110"/>
  <c r="BQ23" i="110"/>
  <c r="CI25" i="110"/>
  <c r="CI14" i="102"/>
  <c r="BQ23" i="102"/>
  <c r="CI25" i="102"/>
  <c r="BQ25" i="102"/>
  <c r="CI26" i="102"/>
  <c r="CI15" i="102"/>
  <c r="BL25" i="106"/>
  <c r="CI12" i="106"/>
  <c r="BL32" i="106"/>
  <c r="CI32" i="106" s="1"/>
  <c r="CI23" i="106"/>
  <c r="BL25" i="107"/>
  <c r="CI12" i="107"/>
  <c r="BL23" i="107"/>
  <c r="CI13" i="107"/>
  <c r="BQ25" i="105"/>
  <c r="CI26" i="105"/>
  <c r="CI15" i="105"/>
  <c r="BL25" i="100"/>
  <c r="CI12" i="100"/>
  <c r="BL23" i="98"/>
  <c r="CI13" i="98"/>
  <c r="BL25" i="98"/>
  <c r="CI12" i="98"/>
  <c r="BQ23" i="99"/>
  <c r="CI25" i="99"/>
  <c r="CI14" i="99"/>
  <c r="BQ25" i="99"/>
  <c r="CI26" i="99"/>
  <c r="CI15" i="99"/>
  <c r="CI14" i="100"/>
  <c r="BQ23" i="100"/>
  <c r="CI25" i="100"/>
  <c r="CI15" i="100"/>
  <c r="BL25" i="99"/>
  <c r="CI12" i="99"/>
  <c r="BL23" i="99"/>
  <c r="CI13" i="99"/>
  <c r="BL23" i="101"/>
  <c r="CI13" i="101"/>
  <c r="BQ25" i="98"/>
  <c r="CI26" i="98"/>
  <c r="CI15" i="98"/>
  <c r="BL25" i="101"/>
  <c r="CI12" i="101"/>
  <c r="BQ23" i="101"/>
  <c r="CI25" i="101"/>
  <c r="CI14" i="101"/>
  <c r="BQ25" i="101"/>
  <c r="CI26" i="101"/>
  <c r="CI15" i="101"/>
  <c r="CI23" i="89"/>
  <c r="BL25" i="89"/>
  <c r="CI12" i="89"/>
  <c r="BQ23" i="89"/>
  <c r="CI25" i="89"/>
  <c r="CI14" i="89"/>
  <c r="BQ25" i="89"/>
  <c r="CI26" i="89"/>
  <c r="CI15" i="89"/>
  <c r="BL25" i="91"/>
  <c r="CI12" i="91"/>
  <c r="BL23" i="91"/>
  <c r="CI13" i="91"/>
  <c r="BL23" i="92"/>
  <c r="CI13" i="92"/>
  <c r="BL25" i="92"/>
  <c r="CI12" i="92"/>
  <c r="BL25" i="93"/>
  <c r="CI12" i="93"/>
  <c r="BL23" i="93"/>
  <c r="CI13" i="93"/>
  <c r="BL23" i="94"/>
  <c r="CI13" i="94"/>
  <c r="BL25" i="94"/>
  <c r="CI12" i="94"/>
  <c r="BQ23" i="95"/>
  <c r="CI25" i="95"/>
  <c r="CI14" i="95"/>
  <c r="BQ25" i="95"/>
  <c r="CI26" i="95"/>
  <c r="CI15" i="95"/>
  <c r="BL23" i="90"/>
  <c r="CI13" i="90"/>
  <c r="BL25" i="90"/>
  <c r="CI12" i="90"/>
  <c r="CI14" i="94"/>
  <c r="BQ23" i="94"/>
  <c r="CI25" i="94"/>
  <c r="BQ25" i="94"/>
  <c r="CI26" i="94"/>
  <c r="CI15" i="94"/>
  <c r="CI14" i="90"/>
  <c r="BQ23" i="90"/>
  <c r="CI25" i="90"/>
  <c r="BQ25" i="90"/>
  <c r="CI26" i="90"/>
  <c r="CI15" i="90"/>
  <c r="BQ23" i="96"/>
  <c r="CI25" i="96"/>
  <c r="CI14" i="96"/>
  <c r="BQ25" i="96"/>
  <c r="CI26" i="96"/>
  <c r="CI15" i="96"/>
  <c r="CI14" i="92"/>
  <c r="BQ23" i="92"/>
  <c r="CI25" i="92"/>
  <c r="BQ25" i="92"/>
  <c r="CI26" i="92"/>
  <c r="CI15" i="92"/>
  <c r="BL25" i="96"/>
  <c r="CI12" i="96"/>
  <c r="BL23" i="96"/>
  <c r="CI13" i="96"/>
  <c r="CI23" i="95"/>
  <c r="BL32" i="95"/>
  <c r="CI32" i="95"/>
  <c r="BL25" i="95"/>
  <c r="CI12" i="95"/>
  <c r="BQ25" i="91"/>
  <c r="CI26" i="91"/>
  <c r="CI15" i="91"/>
  <c r="BQ25" i="93"/>
  <c r="CI26" i="93"/>
  <c r="CI15" i="93"/>
  <c r="BQ32" i="86"/>
  <c r="CI24" i="86"/>
  <c r="BQ23" i="85"/>
  <c r="CI25" i="85"/>
  <c r="CI14" i="85"/>
  <c r="BQ25" i="85"/>
  <c r="CI26" i="85"/>
  <c r="CI15" i="85"/>
  <c r="BQ23" i="88"/>
  <c r="CI25" i="88"/>
  <c r="CI14" i="88"/>
  <c r="BQ25" i="88"/>
  <c r="CI26" i="88"/>
  <c r="CI15" i="88"/>
  <c r="BQ23" i="86"/>
  <c r="CI25" i="86"/>
  <c r="CI14" i="86"/>
  <c r="BQ25" i="86"/>
  <c r="CI26" i="86"/>
  <c r="CI15" i="86"/>
  <c r="BL25" i="85"/>
  <c r="CI12" i="85"/>
  <c r="BL23" i="85"/>
  <c r="CI13" i="85"/>
  <c r="CI23" i="86"/>
  <c r="BL32" i="86"/>
  <c r="CI32" i="86"/>
  <c r="BL25" i="88"/>
  <c r="CI12" i="88"/>
  <c r="BL23" i="88"/>
  <c r="CI13" i="88"/>
  <c r="CI23" i="87"/>
  <c r="BL25" i="87"/>
  <c r="CI12" i="87"/>
  <c r="BQ25" i="87"/>
  <c r="CI26" i="87"/>
  <c r="CI15" i="87"/>
  <c r="BL23" i="84"/>
  <c r="CI13" i="84"/>
  <c r="BQ23" i="84"/>
  <c r="CI25" i="84"/>
  <c r="CI14" i="84"/>
  <c r="BQ25" i="84"/>
  <c r="CI26" i="84"/>
  <c r="CI15" i="84"/>
  <c r="BL23" i="83"/>
  <c r="CI13" i="83"/>
  <c r="BL25" i="83"/>
  <c r="CI12" i="83"/>
  <c r="CI14" i="83"/>
  <c r="BQ23" i="83"/>
  <c r="CI25" i="83"/>
  <c r="BQ25" i="83"/>
  <c r="CI26" i="83"/>
  <c r="CI15" i="83"/>
  <c r="BL25" i="84"/>
  <c r="CI12" i="84"/>
  <c r="BL25" i="82"/>
  <c r="CI12" i="82"/>
  <c r="BL23" i="82"/>
  <c r="CI13" i="82"/>
  <c r="BQ23" i="82"/>
  <c r="CI25" i="82"/>
  <c r="CI14" i="82"/>
  <c r="BQ25" i="82"/>
  <c r="CI26" i="82"/>
  <c r="CI15" i="82"/>
  <c r="F10" i="77"/>
  <c r="E10" i="77"/>
  <c r="F11" i="77"/>
  <c r="E11" i="77"/>
  <c r="F7" i="77"/>
  <c r="E7" i="77"/>
  <c r="F8" i="77"/>
  <c r="E8" i="77"/>
  <c r="F6" i="77"/>
  <c r="E6" i="77"/>
  <c r="F9" i="77"/>
  <c r="E9" i="77"/>
  <c r="E11" i="68"/>
  <c r="E8" i="68"/>
  <c r="C7" i="68"/>
  <c r="E7" i="68" s="1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0" i="68"/>
  <c r="E9" i="68"/>
  <c r="I9" i="68" s="1"/>
  <c r="BL23" i="100"/>
  <c r="CI13" i="100"/>
  <c r="BQ23" i="91"/>
  <c r="CI25" i="91"/>
  <c r="CI14" i="91"/>
  <c r="BL32" i="89"/>
  <c r="CI32" i="89"/>
  <c r="CI14" i="93"/>
  <c r="BQ23" i="93"/>
  <c r="CI25" i="93"/>
  <c r="BL32" i="125"/>
  <c r="CI32" i="125"/>
  <c r="CI23" i="125"/>
  <c r="CI24" i="124"/>
  <c r="BL32" i="124"/>
  <c r="CI32" i="124"/>
  <c r="CI23" i="124"/>
  <c r="BQ32" i="122"/>
  <c r="CI24" i="122"/>
  <c r="BL32" i="122"/>
  <c r="CI32" i="122"/>
  <c r="CI23" i="122"/>
  <c r="CI24" i="118"/>
  <c r="CI23" i="114"/>
  <c r="BL32" i="114"/>
  <c r="CI32" i="114"/>
  <c r="BQ32" i="114"/>
  <c r="CI24" i="114"/>
  <c r="BQ32" i="115"/>
  <c r="CI24" i="115"/>
  <c r="BQ32" i="117"/>
  <c r="CI24" i="117"/>
  <c r="BL32" i="117"/>
  <c r="CI32" i="117"/>
  <c r="CI23" i="117"/>
  <c r="BL32" i="113"/>
  <c r="CI32" i="113"/>
  <c r="CI23" i="113"/>
  <c r="BQ32" i="112"/>
  <c r="BL32" i="112"/>
  <c r="CI32" i="112"/>
  <c r="CI23" i="112"/>
  <c r="BQ32" i="116"/>
  <c r="CI24" i="116"/>
  <c r="BL32" i="107"/>
  <c r="CI32" i="107"/>
  <c r="CI23" i="107"/>
  <c r="BQ32" i="107"/>
  <c r="CI24" i="107"/>
  <c r="BQ32" i="106"/>
  <c r="CI24" i="106"/>
  <c r="CI23" i="103"/>
  <c r="BL32" i="103"/>
  <c r="CI32" i="103"/>
  <c r="BQ32" i="103"/>
  <c r="CI24" i="103"/>
  <c r="BQ32" i="110"/>
  <c r="CI24" i="110"/>
  <c r="BL32" i="110"/>
  <c r="CI32" i="110"/>
  <c r="CI23" i="110"/>
  <c r="CI23" i="109"/>
  <c r="BQ32" i="109"/>
  <c r="CI24" i="109"/>
  <c r="CI23" i="105"/>
  <c r="BL32" i="105"/>
  <c r="CI32" i="105"/>
  <c r="BQ32" i="105"/>
  <c r="CI24" i="105"/>
  <c r="BQ32" i="102"/>
  <c r="CI24" i="102"/>
  <c r="BL32" i="102"/>
  <c r="CI32" i="102"/>
  <c r="CI23" i="102"/>
  <c r="CI24" i="104"/>
  <c r="BL32" i="104"/>
  <c r="CI32" i="104"/>
  <c r="CI23" i="104"/>
  <c r="BQ32" i="101"/>
  <c r="CI24" i="101"/>
  <c r="BL32" i="101"/>
  <c r="CI32" i="101"/>
  <c r="CI23" i="101"/>
  <c r="CI23" i="99"/>
  <c r="BL32" i="99"/>
  <c r="CI32" i="99"/>
  <c r="BQ32" i="99"/>
  <c r="CI24" i="99"/>
  <c r="BQ32" i="98"/>
  <c r="CI24" i="98"/>
  <c r="BL32" i="98"/>
  <c r="CI32" i="98"/>
  <c r="CI23" i="98"/>
  <c r="BQ32" i="100"/>
  <c r="CI24" i="100"/>
  <c r="BQ32" i="95"/>
  <c r="CI24" i="95"/>
  <c r="CI23" i="96"/>
  <c r="BL32" i="96"/>
  <c r="CI32" i="96"/>
  <c r="BQ32" i="96"/>
  <c r="CI24" i="96"/>
  <c r="BQ32" i="90"/>
  <c r="CI24" i="90"/>
  <c r="BL32" i="90"/>
  <c r="CI32" i="90"/>
  <c r="CI23" i="90"/>
  <c r="BQ32" i="94"/>
  <c r="CI24" i="94"/>
  <c r="BL32" i="94"/>
  <c r="CI32" i="94"/>
  <c r="CI23" i="94"/>
  <c r="CI23" i="93"/>
  <c r="BL32" i="93"/>
  <c r="CI32" i="93"/>
  <c r="BQ32" i="93"/>
  <c r="CI24" i="93"/>
  <c r="BQ32" i="92"/>
  <c r="CI24" i="92"/>
  <c r="BL32" i="92"/>
  <c r="CI32" i="92"/>
  <c r="CI23" i="92"/>
  <c r="CI23" i="91"/>
  <c r="BL32" i="91"/>
  <c r="CI32" i="91"/>
  <c r="BQ32" i="91"/>
  <c r="CI24" i="91"/>
  <c r="BQ32" i="89"/>
  <c r="CI24" i="89"/>
  <c r="BQ32" i="87"/>
  <c r="CI24" i="87"/>
  <c r="BL32" i="88"/>
  <c r="CI32" i="88"/>
  <c r="CI23" i="88"/>
  <c r="BQ32" i="88"/>
  <c r="CI24" i="88"/>
  <c r="CI23" i="85"/>
  <c r="BL32" i="85"/>
  <c r="CI32" i="85"/>
  <c r="BQ32" i="85"/>
  <c r="CI24" i="85"/>
  <c r="CI33" i="86"/>
  <c r="BK39" i="86"/>
  <c r="CI40" i="86"/>
  <c r="BQ32" i="84"/>
  <c r="CI24" i="84"/>
  <c r="BQ32" i="83"/>
  <c r="CI24" i="83"/>
  <c r="BL32" i="83"/>
  <c r="CI32" i="83"/>
  <c r="CI23" i="83"/>
  <c r="CI23" i="84"/>
  <c r="BL32" i="84"/>
  <c r="CI32" i="84"/>
  <c r="BL32" i="82"/>
  <c r="CI32" i="82"/>
  <c r="CI23" i="82"/>
  <c r="BQ32" i="82"/>
  <c r="CI24" i="82"/>
  <c r="CE48" i="67"/>
  <c r="CD48" i="67"/>
  <c r="CC48" i="67"/>
  <c r="CB48" i="67"/>
  <c r="CA48" i="67"/>
  <c r="BZ48" i="67"/>
  <c r="CE47" i="67"/>
  <c r="CD47" i="67"/>
  <c r="CC47" i="67"/>
  <c r="CB47" i="67"/>
  <c r="CA47" i="67"/>
  <c r="BZ47" i="67"/>
  <c r="CE46" i="67"/>
  <c r="CD46" i="67"/>
  <c r="CC46" i="67"/>
  <c r="CB46" i="67"/>
  <c r="CA46" i="67"/>
  <c r="BZ46" i="67"/>
  <c r="CE45" i="67"/>
  <c r="CD45" i="67"/>
  <c r="CC45" i="67"/>
  <c r="CB45" i="67"/>
  <c r="CA45" i="67"/>
  <c r="BZ45" i="67"/>
  <c r="CE44" i="67"/>
  <c r="CD44" i="67"/>
  <c r="CC44" i="67"/>
  <c r="CB44" i="67"/>
  <c r="CA44" i="67"/>
  <c r="BZ44" i="67"/>
  <c r="CE43" i="67"/>
  <c r="CD43" i="67"/>
  <c r="CC43" i="67"/>
  <c r="CB43" i="67"/>
  <c r="CA43" i="67"/>
  <c r="BZ43" i="67"/>
  <c r="CE37" i="67"/>
  <c r="CD37" i="67"/>
  <c r="CC37" i="67"/>
  <c r="CB37" i="67"/>
  <c r="CA37" i="67"/>
  <c r="BZ37" i="67"/>
  <c r="CE36" i="67"/>
  <c r="CD36" i="67"/>
  <c r="CC36" i="67"/>
  <c r="CB36" i="67"/>
  <c r="CA36" i="67"/>
  <c r="BZ36" i="67"/>
  <c r="CE35" i="67"/>
  <c r="CD35" i="67"/>
  <c r="CC35" i="67"/>
  <c r="CB35" i="67"/>
  <c r="CA35" i="67"/>
  <c r="BZ35" i="67"/>
  <c r="CE34" i="67"/>
  <c r="CD34" i="67"/>
  <c r="CC34" i="67"/>
  <c r="CB34" i="67"/>
  <c r="CA34" i="67"/>
  <c r="BZ34" i="67"/>
  <c r="CE33" i="67"/>
  <c r="CD33" i="67"/>
  <c r="CC33" i="67"/>
  <c r="CB33" i="67"/>
  <c r="CA33" i="67"/>
  <c r="BZ33" i="67"/>
  <c r="CE32" i="67"/>
  <c r="CD32" i="67"/>
  <c r="CC32" i="67"/>
  <c r="CB32" i="67"/>
  <c r="CA32" i="67"/>
  <c r="BZ32" i="67"/>
  <c r="CE26" i="67"/>
  <c r="CD26" i="67"/>
  <c r="CC26" i="67"/>
  <c r="CB26" i="67"/>
  <c r="CA26" i="67"/>
  <c r="BZ26" i="67"/>
  <c r="CE25" i="67"/>
  <c r="CD25" i="67"/>
  <c r="CC25" i="67"/>
  <c r="CB25" i="67"/>
  <c r="CA25" i="67"/>
  <c r="CF25" i="67" s="1"/>
  <c r="BZ25" i="67"/>
  <c r="CE24" i="67"/>
  <c r="CD24" i="67"/>
  <c r="CC24" i="67"/>
  <c r="CB24" i="67"/>
  <c r="CA24" i="67"/>
  <c r="BZ24" i="67"/>
  <c r="CE23" i="67"/>
  <c r="CD23" i="67"/>
  <c r="CC23" i="67"/>
  <c r="CB23" i="67"/>
  <c r="CA23" i="67"/>
  <c r="BZ23" i="67"/>
  <c r="CE22" i="67"/>
  <c r="CD22" i="67"/>
  <c r="CC22" i="67"/>
  <c r="CB22" i="67"/>
  <c r="CA22" i="67"/>
  <c r="BZ22" i="67"/>
  <c r="CF22" i="67" s="1"/>
  <c r="CE21" i="67"/>
  <c r="CD21" i="67"/>
  <c r="CC21" i="67"/>
  <c r="CB21" i="67"/>
  <c r="CA21" i="67"/>
  <c r="BZ21" i="67"/>
  <c r="CD15" i="67"/>
  <c r="CD14" i="67"/>
  <c r="CD13" i="67"/>
  <c r="CD12" i="67"/>
  <c r="CD11" i="67"/>
  <c r="CD10" i="67"/>
  <c r="CE15" i="67"/>
  <c r="CE14" i="67"/>
  <c r="CE13" i="67"/>
  <c r="CE12" i="67"/>
  <c r="CE11" i="67"/>
  <c r="CE10" i="67"/>
  <c r="CC15" i="67"/>
  <c r="CC14" i="67"/>
  <c r="CC13" i="67"/>
  <c r="CC12" i="67"/>
  <c r="CC11" i="67"/>
  <c r="CC10" i="67"/>
  <c r="CB15" i="67"/>
  <c r="CB14" i="67"/>
  <c r="CB13" i="67"/>
  <c r="CB12" i="67"/>
  <c r="CB11" i="67"/>
  <c r="CB10" i="67"/>
  <c r="CA15" i="67"/>
  <c r="CA14" i="67"/>
  <c r="CA13" i="67"/>
  <c r="CA12" i="67"/>
  <c r="CA11" i="67"/>
  <c r="CA10" i="67"/>
  <c r="BZ15" i="67"/>
  <c r="CF15" i="67" s="1"/>
  <c r="BZ14" i="67"/>
  <c r="CF14" i="67" s="1"/>
  <c r="BZ13" i="67"/>
  <c r="CF13" i="67" s="1"/>
  <c r="BZ12" i="67"/>
  <c r="CF12" i="67" s="1"/>
  <c r="BZ11" i="67"/>
  <c r="CF11" i="67" s="1"/>
  <c r="BZ10" i="67"/>
  <c r="CF10" i="67" s="1"/>
  <c r="C6" i="67"/>
  <c r="BK6" i="67"/>
  <c r="W48" i="67"/>
  <c r="V48" i="67"/>
  <c r="S48" i="67"/>
  <c r="R48" i="67"/>
  <c r="O48" i="67"/>
  <c r="N48" i="67"/>
  <c r="L48" i="67"/>
  <c r="H48" i="67"/>
  <c r="C48" i="67"/>
  <c r="X47" i="67"/>
  <c r="U47" i="67"/>
  <c r="T47" i="67"/>
  <c r="Q47" i="67"/>
  <c r="P47" i="67"/>
  <c r="M47" i="67"/>
  <c r="L47" i="67"/>
  <c r="H47" i="67"/>
  <c r="C47" i="67"/>
  <c r="X46" i="67"/>
  <c r="V46" i="67"/>
  <c r="T46" i="67"/>
  <c r="R46" i="67"/>
  <c r="P46" i="67"/>
  <c r="N46" i="67"/>
  <c r="L46" i="67"/>
  <c r="H46" i="67"/>
  <c r="C46" i="67"/>
  <c r="W45" i="67"/>
  <c r="U45" i="67"/>
  <c r="S45" i="67"/>
  <c r="Q45" i="67"/>
  <c r="O45" i="67"/>
  <c r="M45" i="67"/>
  <c r="L45" i="67"/>
  <c r="H45" i="67"/>
  <c r="C45" i="67"/>
  <c r="X44" i="67"/>
  <c r="W44" i="67"/>
  <c r="T44" i="67"/>
  <c r="S44" i="67"/>
  <c r="P44" i="67"/>
  <c r="O44" i="67"/>
  <c r="L44" i="67"/>
  <c r="V43" i="67"/>
  <c r="U43" i="67"/>
  <c r="R43" i="67"/>
  <c r="Q43" i="67"/>
  <c r="N43" i="67"/>
  <c r="M43" i="67"/>
  <c r="L43" i="67"/>
  <c r="W37" i="67"/>
  <c r="V37" i="67"/>
  <c r="S37" i="67"/>
  <c r="R37" i="67"/>
  <c r="O37" i="67"/>
  <c r="N37" i="67"/>
  <c r="L37" i="67"/>
  <c r="H37" i="67"/>
  <c r="C37" i="67"/>
  <c r="X36" i="67"/>
  <c r="U36" i="67"/>
  <c r="T36" i="67"/>
  <c r="Q36" i="67"/>
  <c r="P36" i="67"/>
  <c r="M36" i="67"/>
  <c r="L36" i="67"/>
  <c r="H36" i="67"/>
  <c r="C36" i="67"/>
  <c r="X35" i="67"/>
  <c r="V35" i="67"/>
  <c r="T35" i="67"/>
  <c r="R35" i="67"/>
  <c r="P35" i="67"/>
  <c r="N35" i="67"/>
  <c r="L35" i="67"/>
  <c r="H35" i="67"/>
  <c r="C35" i="67"/>
  <c r="W34" i="67"/>
  <c r="U34" i="67"/>
  <c r="S34" i="67"/>
  <c r="Q34" i="67"/>
  <c r="O34" i="67"/>
  <c r="M34" i="67"/>
  <c r="L34" i="67"/>
  <c r="H34" i="67"/>
  <c r="C34" i="67"/>
  <c r="X33" i="67"/>
  <c r="X38" i="67"/>
  <c r="AB35" i="67"/>
  <c r="AL35" i="67"/>
  <c r="AW35" i="67"/>
  <c r="W33" i="67"/>
  <c r="T33" i="67"/>
  <c r="T38" i="67"/>
  <c r="AA35" i="67"/>
  <c r="S33" i="67"/>
  <c r="P33" i="67"/>
  <c r="P38" i="67"/>
  <c r="Z35" i="67"/>
  <c r="AG35" i="67"/>
  <c r="O33" i="67"/>
  <c r="L33" i="67"/>
  <c r="V32" i="67"/>
  <c r="V38" i="67"/>
  <c r="AB33" i="67"/>
  <c r="AL33" i="67"/>
  <c r="AW33" i="67"/>
  <c r="U32" i="67"/>
  <c r="U38" i="67"/>
  <c r="AB32" i="67"/>
  <c r="AL32" i="67"/>
  <c r="AW32" i="67"/>
  <c r="R32" i="67"/>
  <c r="R38" i="67"/>
  <c r="AA33" i="67"/>
  <c r="Q32" i="67"/>
  <c r="Q38" i="67"/>
  <c r="AA32" i="67"/>
  <c r="N32" i="67"/>
  <c r="N38" i="67"/>
  <c r="Z33" i="67"/>
  <c r="AG33" i="67"/>
  <c r="M32" i="67"/>
  <c r="M38" i="67"/>
  <c r="Z32" i="67"/>
  <c r="AG32" i="67"/>
  <c r="L32" i="67"/>
  <c r="W26" i="67"/>
  <c r="V26" i="67"/>
  <c r="S26" i="67"/>
  <c r="R26" i="67"/>
  <c r="O26" i="67"/>
  <c r="N26" i="67"/>
  <c r="L26" i="67"/>
  <c r="H26" i="67"/>
  <c r="C26" i="67"/>
  <c r="X25" i="67"/>
  <c r="U25" i="67"/>
  <c r="T25" i="67"/>
  <c r="Q25" i="67"/>
  <c r="P25" i="67"/>
  <c r="M25" i="67"/>
  <c r="L25" i="67"/>
  <c r="H25" i="67"/>
  <c r="C25" i="67"/>
  <c r="X24" i="67"/>
  <c r="V24" i="67"/>
  <c r="T24" i="67"/>
  <c r="R24" i="67"/>
  <c r="P24" i="67"/>
  <c r="N24" i="67"/>
  <c r="L24" i="67"/>
  <c r="H24" i="67"/>
  <c r="C24" i="67"/>
  <c r="W23" i="67"/>
  <c r="U23" i="67"/>
  <c r="S23" i="67"/>
  <c r="Q23" i="67"/>
  <c r="O23" i="67"/>
  <c r="M23" i="67"/>
  <c r="L23" i="67"/>
  <c r="H23" i="67"/>
  <c r="C23" i="67"/>
  <c r="X22" i="67"/>
  <c r="W22" i="67"/>
  <c r="T22" i="67"/>
  <c r="S22" i="67"/>
  <c r="P22" i="67"/>
  <c r="O22" i="67"/>
  <c r="L22" i="67"/>
  <c r="V21" i="67"/>
  <c r="V27" i="67"/>
  <c r="AB22" i="67"/>
  <c r="AL22" i="67"/>
  <c r="AW22" i="67"/>
  <c r="U21" i="67"/>
  <c r="R21" i="67"/>
  <c r="R27" i="67"/>
  <c r="AA22" i="67"/>
  <c r="Q21" i="67"/>
  <c r="N21" i="67"/>
  <c r="N27" i="67"/>
  <c r="Z22" i="67"/>
  <c r="AG22" i="67"/>
  <c r="M21" i="67"/>
  <c r="L21" i="67"/>
  <c r="W15" i="67"/>
  <c r="V15" i="67"/>
  <c r="S15" i="67"/>
  <c r="R15" i="67"/>
  <c r="O15" i="67"/>
  <c r="N15" i="67"/>
  <c r="L15" i="67"/>
  <c r="H15" i="67"/>
  <c r="C15" i="67"/>
  <c r="X14" i="67"/>
  <c r="U14" i="67"/>
  <c r="T14" i="67"/>
  <c r="Q14" i="67"/>
  <c r="P14" i="67"/>
  <c r="M14" i="67"/>
  <c r="L14" i="67"/>
  <c r="H14" i="67"/>
  <c r="C14" i="67"/>
  <c r="X13" i="67"/>
  <c r="V13" i="67"/>
  <c r="T13" i="67"/>
  <c r="R13" i="67"/>
  <c r="P13" i="67"/>
  <c r="N13" i="67"/>
  <c r="L13" i="67"/>
  <c r="H13" i="67"/>
  <c r="C13" i="67"/>
  <c r="W12" i="67"/>
  <c r="U12" i="67"/>
  <c r="S12" i="67"/>
  <c r="Q12" i="67"/>
  <c r="O12" i="67"/>
  <c r="M12" i="67"/>
  <c r="L12" i="67"/>
  <c r="H12" i="67"/>
  <c r="C12" i="67"/>
  <c r="X11" i="67"/>
  <c r="W11" i="67"/>
  <c r="T11" i="67"/>
  <c r="S11" i="67"/>
  <c r="P11" i="67"/>
  <c r="O11" i="67"/>
  <c r="L11" i="67"/>
  <c r="V10" i="67"/>
  <c r="U10" i="67"/>
  <c r="R10" i="67"/>
  <c r="Q10" i="67"/>
  <c r="N10" i="67"/>
  <c r="M10" i="67"/>
  <c r="L10" i="67"/>
  <c r="BL32" i="100"/>
  <c r="CI32" i="100"/>
  <c r="CI23" i="100"/>
  <c r="T49" i="67"/>
  <c r="AA46" i="67"/>
  <c r="AK46" i="67"/>
  <c r="AV46" i="67"/>
  <c r="W49" i="67"/>
  <c r="AB45" i="67"/>
  <c r="AL45" i="67"/>
  <c r="AW45" i="67"/>
  <c r="S49" i="67"/>
  <c r="AA45" i="67"/>
  <c r="P49" i="67"/>
  <c r="Z46" i="67"/>
  <c r="X49" i="67"/>
  <c r="AB46" i="67"/>
  <c r="O49" i="67"/>
  <c r="Z45" i="67"/>
  <c r="R49" i="67"/>
  <c r="AA44" i="67"/>
  <c r="AK44" i="67"/>
  <c r="AV44" i="67"/>
  <c r="U49" i="67"/>
  <c r="AB43" i="67"/>
  <c r="AL43" i="67"/>
  <c r="AW43" i="67"/>
  <c r="V49" i="67"/>
  <c r="AB44" i="67"/>
  <c r="N49" i="67"/>
  <c r="Z44" i="67"/>
  <c r="M49" i="67"/>
  <c r="Z43" i="67"/>
  <c r="Q49" i="67"/>
  <c r="AA43" i="67"/>
  <c r="BK39" i="122"/>
  <c r="CI40" i="122"/>
  <c r="CI33" i="122"/>
  <c r="BK39" i="113"/>
  <c r="CI40" i="113"/>
  <c r="BK39" i="117"/>
  <c r="CI40" i="117"/>
  <c r="CI33" i="117"/>
  <c r="CI33" i="114"/>
  <c r="BK39" i="114"/>
  <c r="CI40" i="114"/>
  <c r="CI33" i="116"/>
  <c r="BK39" i="116"/>
  <c r="CI40" i="116"/>
  <c r="CI33" i="112"/>
  <c r="BK39" i="112"/>
  <c r="CI40" i="112"/>
  <c r="BK39" i="115"/>
  <c r="CI40" i="115"/>
  <c r="CI33" i="115"/>
  <c r="BK39" i="110"/>
  <c r="CI40" i="110"/>
  <c r="CI33" i="110"/>
  <c r="BK39" i="106"/>
  <c r="CI40" i="106" s="1"/>
  <c r="CI33" i="106"/>
  <c r="CI33" i="107"/>
  <c r="BK39" i="107"/>
  <c r="CI40" i="107"/>
  <c r="BK39" i="102"/>
  <c r="CI40" i="102"/>
  <c r="CI33" i="102"/>
  <c r="CI33" i="105"/>
  <c r="BK39" i="105"/>
  <c r="CI40" i="105"/>
  <c r="CI33" i="109"/>
  <c r="CI33" i="103"/>
  <c r="BK39" i="103"/>
  <c r="CI40" i="103"/>
  <c r="BK39" i="100"/>
  <c r="CI40" i="100"/>
  <c r="CI33" i="100"/>
  <c r="BK39" i="98"/>
  <c r="CI40" i="98"/>
  <c r="CI33" i="98"/>
  <c r="CI33" i="99"/>
  <c r="BK39" i="99"/>
  <c r="CI40" i="99"/>
  <c r="BK39" i="101"/>
  <c r="CI40" i="101"/>
  <c r="CI33" i="101"/>
  <c r="CI33" i="91"/>
  <c r="BK39" i="91"/>
  <c r="CI40" i="91"/>
  <c r="BK39" i="96"/>
  <c r="CI40" i="96"/>
  <c r="CI33" i="96"/>
  <c r="BK39" i="95"/>
  <c r="CI40" i="95"/>
  <c r="CI33" i="95"/>
  <c r="CI33" i="89"/>
  <c r="BK39" i="89"/>
  <c r="CI40" i="89"/>
  <c r="BK39" i="92"/>
  <c r="CI40" i="92"/>
  <c r="CI33" i="92"/>
  <c r="CI33" i="93"/>
  <c r="BK39" i="93"/>
  <c r="CI40" i="93"/>
  <c r="BK39" i="94"/>
  <c r="CI40" i="94"/>
  <c r="CI33" i="94"/>
  <c r="BK39" i="90"/>
  <c r="CI40" i="90"/>
  <c r="CI33" i="90"/>
  <c r="CI33" i="85"/>
  <c r="BK39" i="85"/>
  <c r="CI40" i="85"/>
  <c r="BK39" i="88"/>
  <c r="CI40" i="88"/>
  <c r="CI33" i="88"/>
  <c r="BK39" i="87"/>
  <c r="CI40" i="87"/>
  <c r="CI33" i="87"/>
  <c r="BK39" i="83"/>
  <c r="CI40" i="83"/>
  <c r="CI33" i="83"/>
  <c r="BK39" i="84"/>
  <c r="CI40" i="84"/>
  <c r="CI33" i="84"/>
  <c r="BK39" i="82"/>
  <c r="CI40" i="82"/>
  <c r="CI33" i="82"/>
  <c r="AJ32" i="67"/>
  <c r="AC32" i="67"/>
  <c r="AK32" i="67"/>
  <c r="AV32" i="67"/>
  <c r="AJ35" i="67"/>
  <c r="AK35" i="67"/>
  <c r="AV35" i="67"/>
  <c r="AC35" i="67"/>
  <c r="AJ22" i="67"/>
  <c r="AC22" i="67"/>
  <c r="AK22" i="67"/>
  <c r="AV22" i="67"/>
  <c r="AJ33" i="67"/>
  <c r="AC33" i="67"/>
  <c r="AK33" i="67"/>
  <c r="AV33" i="67"/>
  <c r="CF21" i="67"/>
  <c r="CF23" i="67"/>
  <c r="CF24" i="67"/>
  <c r="CF26" i="67"/>
  <c r="CF34" i="67"/>
  <c r="CF43" i="67"/>
  <c r="CF44" i="67"/>
  <c r="R16" i="67"/>
  <c r="AA11" i="67"/>
  <c r="N16" i="67"/>
  <c r="Z11" i="67"/>
  <c r="V16" i="67"/>
  <c r="AB11" i="67"/>
  <c r="AL11" i="67"/>
  <c r="AW11" i="67"/>
  <c r="CF46" i="67"/>
  <c r="CF45" i="67"/>
  <c r="CF48" i="67"/>
  <c r="CF47" i="67"/>
  <c r="CF37" i="67"/>
  <c r="CF35" i="67"/>
  <c r="CF33" i="67"/>
  <c r="CF32" i="67"/>
  <c r="T16" i="67"/>
  <c r="AA13" i="67"/>
  <c r="P16" i="67"/>
  <c r="Z13" i="67"/>
  <c r="X16" i="67"/>
  <c r="AB13" i="67"/>
  <c r="AL13" i="67"/>
  <c r="AW13" i="67"/>
  <c r="O38" i="67"/>
  <c r="Z34" i="67"/>
  <c r="S38" i="67"/>
  <c r="AA34" i="67"/>
  <c r="W38" i="67"/>
  <c r="AB34" i="67"/>
  <c r="AL34" i="67"/>
  <c r="AW34" i="67"/>
  <c r="W16" i="67"/>
  <c r="AB12" i="67"/>
  <c r="AL12" i="67"/>
  <c r="AW12" i="67"/>
  <c r="U16" i="67"/>
  <c r="AB10" i="67"/>
  <c r="AL10" i="67"/>
  <c r="AW10" i="67"/>
  <c r="S16" i="67"/>
  <c r="AA12" i="67"/>
  <c r="Q16" i="67"/>
  <c r="AA10" i="67"/>
  <c r="O16" i="67"/>
  <c r="Z12" i="67"/>
  <c r="AG12" i="67"/>
  <c r="M16" i="67"/>
  <c r="Z10" i="67"/>
  <c r="AG10" i="67"/>
  <c r="X27" i="67"/>
  <c r="AB24" i="67"/>
  <c r="AL24" i="67"/>
  <c r="AW24" i="67"/>
  <c r="T27" i="67"/>
  <c r="AA24" i="67"/>
  <c r="P27" i="67"/>
  <c r="Z24" i="67"/>
  <c r="W27" i="67"/>
  <c r="AB23" i="67"/>
  <c r="AL23" i="67"/>
  <c r="AW23" i="67"/>
  <c r="U27" i="67"/>
  <c r="AB21" i="67"/>
  <c r="AL21" i="67"/>
  <c r="AW21" i="67"/>
  <c r="S27" i="67"/>
  <c r="AA23" i="67"/>
  <c r="Q27" i="67"/>
  <c r="AA21" i="67"/>
  <c r="O27" i="67"/>
  <c r="Z23" i="67"/>
  <c r="AG23" i="67"/>
  <c r="M27" i="67"/>
  <c r="Z21" i="67"/>
  <c r="AG45" i="67"/>
  <c r="AJ45" i="67"/>
  <c r="AG46" i="67"/>
  <c r="AJ46" i="67"/>
  <c r="AL46" i="67"/>
  <c r="AW46" i="67"/>
  <c r="AC46" i="67"/>
  <c r="AC45" i="67"/>
  <c r="AK45" i="67"/>
  <c r="AV45" i="67"/>
  <c r="AK43" i="67"/>
  <c r="AV43" i="67"/>
  <c r="AC43" i="67"/>
  <c r="AG44" i="67"/>
  <c r="AJ44" i="67"/>
  <c r="AG43" i="67"/>
  <c r="AH45" i="67"/>
  <c r="AJ43" i="67"/>
  <c r="AU43" i="67"/>
  <c r="AL44" i="67"/>
  <c r="AW44" i="67"/>
  <c r="AC44" i="67"/>
  <c r="AG24" i="67"/>
  <c r="AG13" i="67"/>
  <c r="AG34" i="67"/>
  <c r="AG21" i="67"/>
  <c r="AG11" i="67"/>
  <c r="AJ23" i="67"/>
  <c r="AC23" i="67"/>
  <c r="AK23" i="67"/>
  <c r="AV23" i="67"/>
  <c r="AK24" i="67"/>
  <c r="AV24" i="67"/>
  <c r="AC24" i="67"/>
  <c r="AK10" i="67"/>
  <c r="AV10" i="67"/>
  <c r="AC10" i="67"/>
  <c r="AJ21" i="67"/>
  <c r="AC21" i="67"/>
  <c r="AK21" i="67"/>
  <c r="AV21" i="67"/>
  <c r="AH24" i="67"/>
  <c r="AJ24" i="67"/>
  <c r="AH12" i="67"/>
  <c r="AJ12" i="67"/>
  <c r="AK12" i="67"/>
  <c r="AV12" i="67"/>
  <c r="AC12" i="67"/>
  <c r="AC34" i="67"/>
  <c r="AK34" i="67"/>
  <c r="AV34" i="67"/>
  <c r="AJ13" i="67"/>
  <c r="AJ11" i="67"/>
  <c r="AU45" i="67"/>
  <c r="AP44" i="67"/>
  <c r="AP43" i="67"/>
  <c r="AU44" i="67"/>
  <c r="AO43" i="67"/>
  <c r="AO45" i="67"/>
  <c r="AO46" i="67"/>
  <c r="AO35" i="67"/>
  <c r="AU33" i="67"/>
  <c r="AO32" i="67"/>
  <c r="AU22" i="67"/>
  <c r="AO21" i="67"/>
  <c r="AO23" i="67"/>
  <c r="AO24" i="67"/>
  <c r="AP46" i="67"/>
  <c r="AQ43" i="67"/>
  <c r="AQ45" i="67"/>
  <c r="AH43" i="67"/>
  <c r="AU35" i="67"/>
  <c r="AQ33" i="67"/>
  <c r="AQ32" i="67"/>
  <c r="AN33" i="67"/>
  <c r="AU32" i="67"/>
  <c r="AN34" i="67"/>
  <c r="AN35" i="67"/>
  <c r="AJ10" i="67"/>
  <c r="AH34" i="67"/>
  <c r="AJ34" i="67"/>
  <c r="AO34" i="67"/>
  <c r="AC13" i="67"/>
  <c r="AK13" i="67"/>
  <c r="AV13" i="67"/>
  <c r="AC11" i="67"/>
  <c r="AK11" i="67"/>
  <c r="AV11" i="67"/>
  <c r="AH44" i="67"/>
  <c r="AH33" i="67"/>
  <c r="AH22" i="67"/>
  <c r="AN44" i="67"/>
  <c r="AN45" i="67"/>
  <c r="AH35" i="67"/>
  <c r="AH32" i="67"/>
  <c r="CF49" i="67"/>
  <c r="M21" i="1"/>
  <c r="N21" i="1"/>
  <c r="O22" i="1"/>
  <c r="P22" i="1"/>
  <c r="Q21" i="1"/>
  <c r="U21" i="1"/>
  <c r="V21" i="1"/>
  <c r="R21" i="1"/>
  <c r="S22" i="1"/>
  <c r="W22" i="1"/>
  <c r="X22" i="1"/>
  <c r="T22" i="1"/>
  <c r="M34" i="1"/>
  <c r="N35" i="1"/>
  <c r="O34" i="1"/>
  <c r="P35" i="1"/>
  <c r="Q34" i="1"/>
  <c r="U34" i="1"/>
  <c r="R35" i="1"/>
  <c r="V35" i="1"/>
  <c r="W34" i="1"/>
  <c r="S34" i="1"/>
  <c r="X35" i="1"/>
  <c r="T35" i="1"/>
  <c r="M45" i="1"/>
  <c r="N46" i="1"/>
  <c r="O45" i="1"/>
  <c r="P46" i="1"/>
  <c r="Q45" i="1"/>
  <c r="U45" i="1"/>
  <c r="R46" i="1"/>
  <c r="V46" i="1"/>
  <c r="W45" i="1"/>
  <c r="S45" i="1"/>
  <c r="X46" i="1"/>
  <c r="T46" i="1"/>
  <c r="M10" i="1"/>
  <c r="M12" i="1"/>
  <c r="M14" i="1"/>
  <c r="N10" i="1"/>
  <c r="N13" i="1"/>
  <c r="N15" i="1"/>
  <c r="O11" i="1"/>
  <c r="O12" i="1"/>
  <c r="O15" i="1"/>
  <c r="P11" i="1"/>
  <c r="P13" i="1"/>
  <c r="P14" i="1"/>
  <c r="Q10" i="1"/>
  <c r="Q12" i="1"/>
  <c r="Q14" i="1"/>
  <c r="U10" i="1"/>
  <c r="U12" i="1"/>
  <c r="U14" i="1"/>
  <c r="R10" i="1"/>
  <c r="R13" i="1"/>
  <c r="R15" i="1"/>
  <c r="V10" i="1"/>
  <c r="V13" i="1"/>
  <c r="V15" i="1"/>
  <c r="S11" i="1"/>
  <c r="S12" i="1"/>
  <c r="S15" i="1"/>
  <c r="W11" i="1"/>
  <c r="W12" i="1"/>
  <c r="W15" i="1"/>
  <c r="T11" i="1"/>
  <c r="T13" i="1"/>
  <c r="T14" i="1"/>
  <c r="X11" i="1"/>
  <c r="X13" i="1"/>
  <c r="X14" i="1"/>
  <c r="M23" i="1"/>
  <c r="M25" i="1"/>
  <c r="N24" i="1"/>
  <c r="N26" i="1"/>
  <c r="O23" i="1"/>
  <c r="O26" i="1"/>
  <c r="P24" i="1"/>
  <c r="P25" i="1"/>
  <c r="P27" i="1" s="1"/>
  <c r="Z24" i="1" s="1"/>
  <c r="AJ24" i="1" s="1"/>
  <c r="AU24" i="1" s="1"/>
  <c r="Q23" i="1"/>
  <c r="Q25" i="1"/>
  <c r="U23" i="1"/>
  <c r="U25" i="1"/>
  <c r="U27" i="1" s="1"/>
  <c r="AB21" i="1" s="1"/>
  <c r="AL21" i="1" s="1"/>
  <c r="AW21" i="1" s="1"/>
  <c r="R24" i="1"/>
  <c r="R26" i="1"/>
  <c r="V24" i="1"/>
  <c r="V26" i="1"/>
  <c r="W23" i="1"/>
  <c r="W26" i="1"/>
  <c r="S23" i="1"/>
  <c r="S26" i="1"/>
  <c r="X24" i="1"/>
  <c r="X25" i="1"/>
  <c r="T24" i="1"/>
  <c r="T25" i="1"/>
  <c r="M32" i="1"/>
  <c r="M36" i="1"/>
  <c r="N32" i="1"/>
  <c r="N37" i="1"/>
  <c r="O33" i="1"/>
  <c r="O37" i="1"/>
  <c r="P33" i="1"/>
  <c r="P36" i="1"/>
  <c r="Q32" i="1"/>
  <c r="Q36" i="1"/>
  <c r="U32" i="1"/>
  <c r="U36" i="1"/>
  <c r="V32" i="1"/>
  <c r="V37" i="1"/>
  <c r="V38" i="1" s="1"/>
  <c r="AB33" i="1" s="1"/>
  <c r="R32" i="1"/>
  <c r="R37" i="1"/>
  <c r="S33" i="1"/>
  <c r="S37" i="1"/>
  <c r="S38" i="1" s="1"/>
  <c r="AA34" i="1" s="1"/>
  <c r="W33" i="1"/>
  <c r="W37" i="1"/>
  <c r="X33" i="1"/>
  <c r="X36" i="1"/>
  <c r="T33" i="1"/>
  <c r="T36" i="1"/>
  <c r="M43" i="1"/>
  <c r="M47" i="1"/>
  <c r="N43" i="1"/>
  <c r="N48" i="1"/>
  <c r="O44" i="1"/>
  <c r="O48" i="1"/>
  <c r="P44" i="1"/>
  <c r="P47" i="1"/>
  <c r="Q43" i="1"/>
  <c r="Q47" i="1"/>
  <c r="U43" i="1"/>
  <c r="U47" i="1"/>
  <c r="V43" i="1"/>
  <c r="V48" i="1"/>
  <c r="V49" i="1" s="1"/>
  <c r="AB44" i="1" s="1"/>
  <c r="R43" i="1"/>
  <c r="R48" i="1"/>
  <c r="S44" i="1"/>
  <c r="S48" i="1"/>
  <c r="W44" i="1"/>
  <c r="W48" i="1"/>
  <c r="X44" i="1"/>
  <c r="X47" i="1"/>
  <c r="T44" i="1"/>
  <c r="T47" i="1"/>
  <c r="C12" i="1"/>
  <c r="H12" i="1"/>
  <c r="C13" i="1"/>
  <c r="H13" i="1"/>
  <c r="C14" i="1"/>
  <c r="H14" i="1"/>
  <c r="C15" i="1"/>
  <c r="H15" i="1"/>
  <c r="C23" i="1"/>
  <c r="H23" i="1"/>
  <c r="C24" i="1"/>
  <c r="H24" i="1"/>
  <c r="C25" i="1"/>
  <c r="H25" i="1"/>
  <c r="C26" i="1"/>
  <c r="H26" i="1"/>
  <c r="C34" i="1"/>
  <c r="H34" i="1"/>
  <c r="C35" i="1"/>
  <c r="H35" i="1"/>
  <c r="C36" i="1"/>
  <c r="H36" i="1"/>
  <c r="C37" i="1"/>
  <c r="H37" i="1"/>
  <c r="C45" i="1"/>
  <c r="H45" i="1"/>
  <c r="C46" i="1"/>
  <c r="H46" i="1"/>
  <c r="C47" i="1"/>
  <c r="H47" i="1"/>
  <c r="C48" i="1"/>
  <c r="H48" i="1"/>
  <c r="L10" i="1"/>
  <c r="L11" i="1"/>
  <c r="L12" i="1"/>
  <c r="L13" i="1"/>
  <c r="L14" i="1"/>
  <c r="L15" i="1"/>
  <c r="L21" i="1"/>
  <c r="L22" i="1"/>
  <c r="L23" i="1"/>
  <c r="L24" i="1"/>
  <c r="L25" i="1"/>
  <c r="L26" i="1"/>
  <c r="L32" i="1"/>
  <c r="L33" i="1"/>
  <c r="L34" i="1"/>
  <c r="L35" i="1"/>
  <c r="L36" i="1"/>
  <c r="L37" i="1"/>
  <c r="L43" i="1"/>
  <c r="L44" i="1"/>
  <c r="L45" i="1"/>
  <c r="L46" i="1"/>
  <c r="L47" i="1"/>
  <c r="L48" i="1"/>
  <c r="AQ44" i="67"/>
  <c r="AH46" i="67"/>
  <c r="AO47" i="67"/>
  <c r="AR44" i="67"/>
  <c r="AP47" i="67"/>
  <c r="AR45" i="67"/>
  <c r="AQ47" i="67"/>
  <c r="AR46" i="67"/>
  <c r="AN46" i="67"/>
  <c r="AU46" i="67"/>
  <c r="AN47" i="67"/>
  <c r="AR43" i="67"/>
  <c r="AS43" i="67"/>
  <c r="R49" i="1"/>
  <c r="AA44" i="1" s="1"/>
  <c r="AK44" i="1" s="1"/>
  <c r="AV44" i="1" s="1"/>
  <c r="T16" i="1"/>
  <c r="AA13" i="1" s="1"/>
  <c r="AK13" i="1" s="1"/>
  <c r="AV13" i="1" s="1"/>
  <c r="AN36" i="67"/>
  <c r="AR32" i="67"/>
  <c r="S49" i="1"/>
  <c r="AA45" i="1" s="1"/>
  <c r="W49" i="1"/>
  <c r="AB45" i="1" s="1"/>
  <c r="AL45" i="1" s="1"/>
  <c r="AW45" i="1" s="1"/>
  <c r="O49" i="1"/>
  <c r="Z45" i="1" s="1"/>
  <c r="AJ45" i="1" s="1"/>
  <c r="N49" i="1"/>
  <c r="Z44" i="1" s="1"/>
  <c r="T49" i="1"/>
  <c r="AA46" i="1" s="1"/>
  <c r="AK46" i="1" s="1"/>
  <c r="AV46" i="1" s="1"/>
  <c r="U49" i="1"/>
  <c r="AB43" i="1" s="1"/>
  <c r="AL43" i="1" s="1"/>
  <c r="AW43" i="1" s="1"/>
  <c r="X49" i="1"/>
  <c r="AB46" i="1" s="1"/>
  <c r="Q49" i="1"/>
  <c r="AA43" i="1" s="1"/>
  <c r="P49" i="1"/>
  <c r="Z46" i="1" s="1"/>
  <c r="AJ46" i="1" s="1"/>
  <c r="AU46" i="1" s="1"/>
  <c r="M49" i="1"/>
  <c r="Z43" i="1" s="1"/>
  <c r="AH11" i="67"/>
  <c r="AH10" i="67"/>
  <c r="AH13" i="67"/>
  <c r="AU12" i="67"/>
  <c r="AP10" i="67"/>
  <c r="AP13" i="67"/>
  <c r="AP11" i="67"/>
  <c r="AQ22" i="67"/>
  <c r="AQ21" i="67"/>
  <c r="AU24" i="67"/>
  <c r="AQ23" i="67"/>
  <c r="AN22" i="67"/>
  <c r="AU21" i="67"/>
  <c r="AN23" i="67"/>
  <c r="AN24" i="67"/>
  <c r="AU23" i="67"/>
  <c r="AP24" i="67"/>
  <c r="AP22" i="67"/>
  <c r="AP21" i="67"/>
  <c r="AS45" i="67"/>
  <c r="AU34" i="67"/>
  <c r="AP35" i="67"/>
  <c r="AP33" i="67"/>
  <c r="AP32" i="67"/>
  <c r="AN12" i="67"/>
  <c r="AN11" i="67"/>
  <c r="AN13" i="67"/>
  <c r="AU10" i="67"/>
  <c r="AQ34" i="67"/>
  <c r="AQ36" i="67"/>
  <c r="AR35" i="67"/>
  <c r="AO25" i="67"/>
  <c r="AR22" i="67"/>
  <c r="AO36" i="67"/>
  <c r="AR33" i="67"/>
  <c r="AO10" i="67"/>
  <c r="AU11" i="67"/>
  <c r="AO13" i="67"/>
  <c r="AO12" i="67"/>
  <c r="AQ10" i="67"/>
  <c r="AQ11" i="67"/>
  <c r="AQ12" i="67"/>
  <c r="AU13" i="67"/>
  <c r="AH21" i="67"/>
  <c r="AH23" i="67"/>
  <c r="R16" i="1"/>
  <c r="AA11" i="1" s="1"/>
  <c r="AK11" i="1" s="1"/>
  <c r="AV11" i="1" s="1"/>
  <c r="V27" i="1"/>
  <c r="AB22" i="1" s="1"/>
  <c r="S16" i="1"/>
  <c r="AA12" i="1" s="1"/>
  <c r="M16" i="1"/>
  <c r="Z10" i="1" s="1"/>
  <c r="AJ10" i="1" s="1"/>
  <c r="V16" i="1"/>
  <c r="AB11" i="1" s="1"/>
  <c r="W16" i="1"/>
  <c r="AB12" i="1" s="1"/>
  <c r="AL12" i="1" s="1"/>
  <c r="AW12" i="1" s="1"/>
  <c r="Q16" i="1"/>
  <c r="AA10" i="1" s="1"/>
  <c r="AK10" i="1" s="1"/>
  <c r="AV10" i="1" s="1"/>
  <c r="O16" i="1"/>
  <c r="Z12" i="1" s="1"/>
  <c r="AJ12" i="1" s="1"/>
  <c r="X16" i="1"/>
  <c r="AB13" i="1" s="1"/>
  <c r="P16" i="1"/>
  <c r="Z13" i="1" s="1"/>
  <c r="N16" i="1"/>
  <c r="Z11" i="1" s="1"/>
  <c r="AJ11" i="1" s="1"/>
  <c r="T38" i="1"/>
  <c r="AA35" i="1" s="1"/>
  <c r="AK35" i="1" s="1"/>
  <c r="AV35" i="1" s="1"/>
  <c r="X38" i="1"/>
  <c r="AB35" i="1" s="1"/>
  <c r="W38" i="1"/>
  <c r="AB34" i="1" s="1"/>
  <c r="AL34" i="1" s="1"/>
  <c r="AW34" i="1" s="1"/>
  <c r="R38" i="1"/>
  <c r="AA33" i="1" s="1"/>
  <c r="AK33" i="1" s="1"/>
  <c r="AV33" i="1" s="1"/>
  <c r="U38" i="1"/>
  <c r="AB32" i="1" s="1"/>
  <c r="AL32" i="1" s="1"/>
  <c r="AW32" i="1" s="1"/>
  <c r="Q38" i="1"/>
  <c r="AA32" i="1" s="1"/>
  <c r="N38" i="1"/>
  <c r="Z33" i="1" s="1"/>
  <c r="T27" i="1"/>
  <c r="AA24" i="1" s="1"/>
  <c r="AK24" i="1" s="1"/>
  <c r="AV24" i="1" s="1"/>
  <c r="W27" i="1"/>
  <c r="AB23" i="1" s="1"/>
  <c r="R27" i="1"/>
  <c r="AA22" i="1" s="1"/>
  <c r="AK22" i="1" s="1"/>
  <c r="AV22" i="1" s="1"/>
  <c r="N27" i="1"/>
  <c r="Z22" i="1" s="1"/>
  <c r="O27" i="1"/>
  <c r="Z23" i="1" s="1"/>
  <c r="AS44" i="67"/>
  <c r="AS46" i="67"/>
  <c r="AP25" i="67"/>
  <c r="AR23" i="67"/>
  <c r="AP36" i="67"/>
  <c r="AR34" i="67"/>
  <c r="AS35" i="67"/>
  <c r="AN25" i="67"/>
  <c r="AR21" i="67"/>
  <c r="AQ14" i="67"/>
  <c r="AR13" i="67"/>
  <c r="AO14" i="67"/>
  <c r="AR11" i="67"/>
  <c r="AN14" i="67"/>
  <c r="AR10" i="67"/>
  <c r="AS33" i="67"/>
  <c r="AS32" i="67"/>
  <c r="AS34" i="67"/>
  <c r="AQ25" i="67"/>
  <c r="AR24" i="67"/>
  <c r="AS24" i="67"/>
  <c r="AP14" i="67"/>
  <c r="AR12" i="67"/>
  <c r="AS12" i="67"/>
  <c r="AU10" i="1"/>
  <c r="AS21" i="67"/>
  <c r="AS23" i="67"/>
  <c r="AS22" i="67"/>
  <c r="AS10" i="67"/>
  <c r="AS11" i="67"/>
  <c r="AS13" i="67"/>
  <c r="BD32" i="67"/>
  <c r="BE32" i="67"/>
  <c r="BG32" i="67"/>
  <c r="BB32" i="67"/>
  <c r="BL14" i="67"/>
  <c r="CI14" i="67"/>
  <c r="BE35" i="67"/>
  <c r="BE11" i="67"/>
  <c r="BG24" i="67"/>
  <c r="BD24" i="67"/>
  <c r="BE23" i="67"/>
  <c r="BB23" i="67"/>
  <c r="BG22" i="67"/>
  <c r="BD22" i="67"/>
  <c r="BE24" i="67"/>
  <c r="BB24" i="67"/>
  <c r="BG23" i="67"/>
  <c r="BD23" i="67"/>
  <c r="BE22" i="67"/>
  <c r="BB22" i="67"/>
  <c r="BQ10" i="67"/>
  <c r="CI13" i="67"/>
  <c r="BE21" i="67"/>
  <c r="BB21" i="67"/>
  <c r="BL12" i="67"/>
  <c r="CI12" i="67"/>
  <c r="BG21" i="67"/>
  <c r="BD21" i="67"/>
  <c r="BG12" i="67"/>
  <c r="BD10" i="67"/>
  <c r="BE12" i="67"/>
  <c r="BG11" i="67"/>
  <c r="BB10" i="67"/>
  <c r="BL10" i="67"/>
  <c r="CI10" i="67"/>
  <c r="BD33" i="67"/>
  <c r="BB34" i="67"/>
  <c r="BE33" i="67"/>
  <c r="BD35" i="67"/>
  <c r="BD34" i="67"/>
  <c r="BB35" i="67"/>
  <c r="BE46" i="67"/>
  <c r="BB46" i="67"/>
  <c r="BG45" i="67"/>
  <c r="BD45" i="67"/>
  <c r="BE44" i="67"/>
  <c r="BB44" i="67"/>
  <c r="BQ14" i="67"/>
  <c r="CI17" i="67"/>
  <c r="BG43" i="67"/>
  <c r="BD43" i="67"/>
  <c r="BG46" i="67"/>
  <c r="BD46" i="67"/>
  <c r="BE45" i="67"/>
  <c r="BB45" i="67"/>
  <c r="BG44" i="67"/>
  <c r="BD44" i="67"/>
  <c r="BE43" i="67"/>
  <c r="BB43" i="67"/>
  <c r="BL16" i="67"/>
  <c r="CI16" i="67"/>
  <c r="BG33" i="67"/>
  <c r="BB33" i="67"/>
  <c r="BQ16" i="67"/>
  <c r="CI15" i="67"/>
  <c r="BE34" i="67"/>
  <c r="BG35" i="67"/>
  <c r="BG34" i="67"/>
  <c r="BD12" i="67"/>
  <c r="BD11" i="67"/>
  <c r="BB12" i="67"/>
  <c r="BD13" i="67"/>
  <c r="BB11" i="67"/>
  <c r="BQ12" i="67"/>
  <c r="CI11" i="67"/>
  <c r="BB13" i="67"/>
  <c r="BQ23" i="67"/>
  <c r="CI25" i="67"/>
  <c r="BE13" i="67"/>
  <c r="BE10" i="67"/>
  <c r="BG13" i="67"/>
  <c r="BG10" i="67"/>
  <c r="BQ25" i="67"/>
  <c r="CI26" i="67"/>
  <c r="BL23" i="67"/>
  <c r="BL25" i="67"/>
  <c r="CI24" i="67"/>
  <c r="C16" i="1"/>
  <c r="BL32" i="67"/>
  <c r="CI32" i="67"/>
  <c r="CI23" i="67"/>
  <c r="C49" i="1"/>
  <c r="C38" i="1"/>
  <c r="C27" i="1"/>
  <c r="BQ32" i="67"/>
  <c r="BK39" i="67"/>
  <c r="CI40" i="67"/>
  <c r="CI33" i="67"/>
  <c r="CM10" i="123"/>
  <c r="CM10" i="118"/>
  <c r="CM10" i="67"/>
  <c r="BQ23" i="1"/>
  <c r="CJ25" i="116" s="1"/>
  <c r="CK25" i="116" s="1"/>
  <c r="BL25" i="1"/>
  <c r="CJ24" i="123" s="1"/>
  <c r="BL23" i="1"/>
  <c r="CJ23" i="124" s="1"/>
  <c r="CL23" i="124" s="1"/>
  <c r="BQ25" i="1"/>
  <c r="CJ26" i="110" s="1"/>
  <c r="CL26" i="110" s="1"/>
  <c r="CM10" i="121"/>
  <c r="CM10" i="101"/>
  <c r="CM10" i="93"/>
  <c r="CM10" i="88"/>
  <c r="CM10" i="85"/>
  <c r="CM10" i="95"/>
  <c r="CM10" i="92"/>
  <c r="CM10" i="89"/>
  <c r="CM10" i="83"/>
  <c r="CM10" i="124"/>
  <c r="CM10" i="117"/>
  <c r="CM10" i="96"/>
  <c r="CM10" i="91"/>
  <c r="CM10" i="86"/>
  <c r="CM10" i="84"/>
  <c r="CM10" i="94"/>
  <c r="CM10" i="90"/>
  <c r="CM10" i="87"/>
  <c r="CJ23" i="123"/>
  <c r="CJ23" i="110"/>
  <c r="CK23" i="110" s="1"/>
  <c r="CJ23" i="109"/>
  <c r="CL23" i="109" s="1"/>
  <c r="CJ23" i="93"/>
  <c r="CK23" i="93" s="1"/>
  <c r="CJ23" i="92"/>
  <c r="CL23" i="92" s="1"/>
  <c r="CM10" i="126"/>
  <c r="CM10" i="119"/>
  <c r="CM10" i="114"/>
  <c r="CM10" i="108"/>
  <c r="CM10" i="105"/>
  <c r="CM10" i="99"/>
  <c r="CM10" i="115"/>
  <c r="CM10" i="112"/>
  <c r="CM10" i="109"/>
  <c r="CM10" i="104"/>
  <c r="CM10" i="98"/>
  <c r="CM10" i="125"/>
  <c r="CM10" i="122"/>
  <c r="CM10" i="120"/>
  <c r="CM10" i="110"/>
  <c r="CM10" i="106"/>
  <c r="CM10" i="102"/>
  <c r="CM10" i="116"/>
  <c r="CM10" i="113"/>
  <c r="CM10" i="111"/>
  <c r="CM10" i="107"/>
  <c r="CM10" i="103"/>
  <c r="CM10" i="100"/>
  <c r="CM10" i="82"/>
  <c r="CM14" i="67"/>
  <c r="BL32" i="1"/>
  <c r="CJ32" i="124" s="1"/>
  <c r="CK32" i="124" s="1"/>
  <c r="CM14" i="115"/>
  <c r="CM14" i="113"/>
  <c r="CM14" i="99"/>
  <c r="CM14" i="94"/>
  <c r="CM12" i="67"/>
  <c r="CM12" i="126"/>
  <c r="CM12" i="125"/>
  <c r="CM14" i="92"/>
  <c r="CM14" i="90"/>
  <c r="CM14" i="126"/>
  <c r="CM14" i="124"/>
  <c r="CM14" i="120"/>
  <c r="CM14" i="118"/>
  <c r="CM14" i="116"/>
  <c r="CM14" i="101"/>
  <c r="CM14" i="95"/>
  <c r="CM14" i="88"/>
  <c r="CM14" i="86"/>
  <c r="CM14" i="83"/>
  <c r="CM14" i="85"/>
  <c r="CM12" i="122"/>
  <c r="CM12" i="117"/>
  <c r="CM12" i="112"/>
  <c r="CM12" i="115"/>
  <c r="CM12" i="99"/>
  <c r="CM12" i="96"/>
  <c r="CM12" i="91"/>
  <c r="CM12" i="84"/>
  <c r="CM14" i="114"/>
  <c r="CM14" i="112"/>
  <c r="CM14" i="107"/>
  <c r="CM14" i="103"/>
  <c r="CM14" i="98"/>
  <c r="CM14" i="125"/>
  <c r="CM14" i="123"/>
  <c r="CM14" i="104"/>
  <c r="CM14" i="87"/>
  <c r="CM14" i="82"/>
  <c r="CM12" i="82"/>
  <c r="CM12" i="87"/>
  <c r="CM14" i="122"/>
  <c r="CM14" i="110"/>
  <c r="CM14" i="108"/>
  <c r="CM14" i="106"/>
  <c r="CM14" i="102"/>
  <c r="CM14" i="105"/>
  <c r="CM14" i="121"/>
  <c r="CM14" i="109"/>
  <c r="CM14" i="100"/>
  <c r="CM14" i="93"/>
  <c r="CM14" i="91"/>
  <c r="CM14" i="119"/>
  <c r="CM14" i="117"/>
  <c r="CM14" i="111"/>
  <c r="CM14" i="96"/>
  <c r="CM14" i="89"/>
  <c r="CM14" i="84"/>
  <c r="CM12" i="92"/>
  <c r="CM12" i="83"/>
  <c r="CM12" i="124"/>
  <c r="CM12" i="120"/>
  <c r="CM12" i="123"/>
  <c r="CM12" i="119"/>
  <c r="CM12" i="114"/>
  <c r="CM12" i="101"/>
  <c r="CM12" i="116"/>
  <c r="CM12" i="113"/>
  <c r="CM12" i="98"/>
  <c r="CM12" i="93"/>
  <c r="CM12" i="88"/>
  <c r="CM12" i="85"/>
  <c r="CM12" i="94"/>
  <c r="CM12" i="90"/>
  <c r="CM12" i="121"/>
  <c r="CM12" i="118"/>
  <c r="CM12" i="110"/>
  <c r="CM12" i="106"/>
  <c r="CM12" i="102"/>
  <c r="CM12" i="100"/>
  <c r="CM12" i="109"/>
  <c r="CM12" i="104"/>
  <c r="CM12" i="86"/>
  <c r="CM12" i="95"/>
  <c r="CM12" i="89"/>
  <c r="CK23" i="124"/>
  <c r="CM12" i="111"/>
  <c r="CM12" i="108"/>
  <c r="CM12" i="105"/>
  <c r="CM12" i="107"/>
  <c r="CM12" i="103"/>
  <c r="AO47" i="131" l="1"/>
  <c r="AR44" i="131" s="1"/>
  <c r="AS44" i="131" s="1"/>
  <c r="AQ47" i="131"/>
  <c r="AR46" i="131" s="1"/>
  <c r="AN36" i="131"/>
  <c r="AR32" i="131" s="1"/>
  <c r="AS32" i="131" s="1"/>
  <c r="AQ36" i="131"/>
  <c r="AR35" i="131" s="1"/>
  <c r="AP47" i="130"/>
  <c r="AR45" i="130" s="1"/>
  <c r="AS45" i="130" s="1"/>
  <c r="AS33" i="130"/>
  <c r="AQ36" i="130"/>
  <c r="AR35" i="130" s="1"/>
  <c r="AS22" i="130"/>
  <c r="AQ25" i="130"/>
  <c r="AR24" i="130" s="1"/>
  <c r="AS22" i="129"/>
  <c r="AP25" i="129"/>
  <c r="AR23" i="129" s="1"/>
  <c r="AQ14" i="128"/>
  <c r="AR13" i="128" s="1"/>
  <c r="AS10" i="128" s="1"/>
  <c r="AQ25" i="128"/>
  <c r="AR24" i="128" s="1"/>
  <c r="AP25" i="128"/>
  <c r="AR23" i="128" s="1"/>
  <c r="AN25" i="128"/>
  <c r="AR21" i="128" s="1"/>
  <c r="AS21" i="128" s="1"/>
  <c r="AN36" i="128"/>
  <c r="AR32" i="128" s="1"/>
  <c r="AS33" i="128" s="1"/>
  <c r="AP47" i="128"/>
  <c r="AR45" i="128" s="1"/>
  <c r="AO47" i="128"/>
  <c r="AR44" i="128" s="1"/>
  <c r="AQ47" i="128"/>
  <c r="AR46" i="128" s="1"/>
  <c r="AS13" i="127"/>
  <c r="AS12" i="131"/>
  <c r="AS46" i="131"/>
  <c r="AS10" i="131"/>
  <c r="AS24" i="131"/>
  <c r="AS35" i="131"/>
  <c r="AS45" i="131"/>
  <c r="AS13" i="131"/>
  <c r="AS21" i="131"/>
  <c r="AS23" i="131"/>
  <c r="AS33" i="131"/>
  <c r="AS34" i="131"/>
  <c r="AS43" i="131"/>
  <c r="AS12" i="130"/>
  <c r="AS24" i="130"/>
  <c r="AS35" i="130"/>
  <c r="AS10" i="130"/>
  <c r="AS21" i="130"/>
  <c r="AS11" i="130"/>
  <c r="AS23" i="130"/>
  <c r="AS32" i="130"/>
  <c r="AS34" i="130"/>
  <c r="AS44" i="130"/>
  <c r="AS46" i="130"/>
  <c r="AS43" i="130"/>
  <c r="AS23" i="129"/>
  <c r="AS24" i="129"/>
  <c r="AS11" i="129"/>
  <c r="AS10" i="129"/>
  <c r="AS12" i="129"/>
  <c r="AS21" i="129"/>
  <c r="AS33" i="129"/>
  <c r="AS34" i="129"/>
  <c r="AS32" i="129"/>
  <c r="AS44" i="129"/>
  <c r="AS46" i="129"/>
  <c r="AS43" i="129"/>
  <c r="AS12" i="128"/>
  <c r="AS23" i="128"/>
  <c r="AS34" i="128"/>
  <c r="AS35" i="128"/>
  <c r="AS44" i="128"/>
  <c r="AS46" i="128"/>
  <c r="AS32" i="128"/>
  <c r="AS22" i="128"/>
  <c r="AS43" i="128"/>
  <c r="AS23" i="127"/>
  <c r="BG32" i="127"/>
  <c r="BD32" i="127"/>
  <c r="BE32" i="127"/>
  <c r="BB32" i="127"/>
  <c r="BL14" i="127" s="1"/>
  <c r="AS46" i="127"/>
  <c r="AS35" i="127"/>
  <c r="AS43" i="127"/>
  <c r="AS11" i="127"/>
  <c r="AS10" i="127"/>
  <c r="AS12" i="127"/>
  <c r="AS21" i="127"/>
  <c r="AS33" i="127"/>
  <c r="BB35" i="127" s="1"/>
  <c r="AS34" i="127"/>
  <c r="AS24" i="127"/>
  <c r="AS45" i="127"/>
  <c r="CJ26" i="115"/>
  <c r="CJ25" i="115"/>
  <c r="CJ25" i="83"/>
  <c r="CK25" i="83" s="1"/>
  <c r="CJ25" i="67"/>
  <c r="CL25" i="67" s="1"/>
  <c r="CJ25" i="85"/>
  <c r="CK25" i="85" s="1"/>
  <c r="CJ25" i="98"/>
  <c r="CL25" i="98" s="1"/>
  <c r="CJ25" i="123"/>
  <c r="CJ32" i="93"/>
  <c r="CK32" i="93" s="1"/>
  <c r="CJ25" i="88"/>
  <c r="CK25" i="88" s="1"/>
  <c r="CJ25" i="108"/>
  <c r="CJ25" i="94"/>
  <c r="CK25" i="94" s="1"/>
  <c r="BQ32" i="1"/>
  <c r="CJ33" i="124" s="1"/>
  <c r="CL33" i="124" s="1"/>
  <c r="CJ24" i="119"/>
  <c r="CJ32" i="89"/>
  <c r="CL32" i="89" s="1"/>
  <c r="CJ32" i="110"/>
  <c r="CK32" i="110" s="1"/>
  <c r="CJ25" i="86"/>
  <c r="CK25" i="86" s="1"/>
  <c r="CJ25" i="95"/>
  <c r="CK25" i="95" s="1"/>
  <c r="CJ25" i="104"/>
  <c r="CK25" i="104" s="1"/>
  <c r="CJ25" i="119"/>
  <c r="CJ25" i="90"/>
  <c r="CJ25" i="103"/>
  <c r="CK25" i="103" s="1"/>
  <c r="CJ25" i="110"/>
  <c r="CK25" i="110" s="1"/>
  <c r="CJ24" i="67"/>
  <c r="CK24" i="67" s="1"/>
  <c r="CJ24" i="94"/>
  <c r="CL24" i="94" s="1"/>
  <c r="CJ24" i="91"/>
  <c r="CL24" i="91" s="1"/>
  <c r="CJ24" i="110"/>
  <c r="CL24" i="110" s="1"/>
  <c r="CJ24" i="84"/>
  <c r="CL24" i="84" s="1"/>
  <c r="CJ24" i="87"/>
  <c r="CL24" i="87" s="1"/>
  <c r="CJ24" i="101"/>
  <c r="CL24" i="101" s="1"/>
  <c r="CJ24" i="116"/>
  <c r="CK24" i="116" s="1"/>
  <c r="CJ24" i="113"/>
  <c r="CL24" i="113" s="1"/>
  <c r="CJ32" i="83"/>
  <c r="CL32" i="83" s="1"/>
  <c r="CJ32" i="94"/>
  <c r="CK32" i="94" s="1"/>
  <c r="CJ32" i="99"/>
  <c r="CK32" i="99" s="1"/>
  <c r="CJ32" i="122"/>
  <c r="CK32" i="122" s="1"/>
  <c r="CJ23" i="83"/>
  <c r="CL23" i="83" s="1"/>
  <c r="CJ23" i="85"/>
  <c r="CL23" i="85" s="1"/>
  <c r="CJ23" i="101"/>
  <c r="CL23" i="101" s="1"/>
  <c r="CJ23" i="102"/>
  <c r="CK23" i="102" s="1"/>
  <c r="CJ23" i="116"/>
  <c r="CL23" i="116" s="1"/>
  <c r="CJ23" i="122"/>
  <c r="CF49" i="93"/>
  <c r="CF49" i="91"/>
  <c r="CF49" i="95"/>
  <c r="CF49" i="119"/>
  <c r="CF49" i="83"/>
  <c r="CF49" i="84"/>
  <c r="CF49" i="101"/>
  <c r="CF49" i="102"/>
  <c r="CF49" i="116"/>
  <c r="CF49" i="86"/>
  <c r="CF49" i="110"/>
  <c r="CF49" i="87"/>
  <c r="CF49" i="111"/>
  <c r="CF49" i="92"/>
  <c r="CF49" i="120"/>
  <c r="CF49" i="121"/>
  <c r="CF49" i="117"/>
  <c r="CF36" i="99"/>
  <c r="CF36" i="104"/>
  <c r="CF36" i="122"/>
  <c r="CF36" i="105"/>
  <c r="CF36" i="126"/>
  <c r="CF36" i="67"/>
  <c r="CF26" i="105"/>
  <c r="CF27" i="118"/>
  <c r="CJ32" i="87"/>
  <c r="CL32" i="87" s="1"/>
  <c r="CJ32" i="91"/>
  <c r="CK32" i="91" s="1"/>
  <c r="CJ32" i="96"/>
  <c r="CK32" i="96" s="1"/>
  <c r="CJ32" i="107"/>
  <c r="CK32" i="107" s="1"/>
  <c r="CJ32" i="103"/>
  <c r="CK32" i="103" s="1"/>
  <c r="CJ32" i="117"/>
  <c r="CK32" i="117" s="1"/>
  <c r="CJ32" i="126"/>
  <c r="CK24" i="110"/>
  <c r="CM23" i="110" s="1"/>
  <c r="CK24" i="91"/>
  <c r="CL23" i="110"/>
  <c r="CL23" i="102"/>
  <c r="CK23" i="109"/>
  <c r="CK23" i="101"/>
  <c r="CL23" i="93"/>
  <c r="CK23" i="85"/>
  <c r="CK23" i="92"/>
  <c r="CK23" i="83"/>
  <c r="CJ23" i="89"/>
  <c r="CJ23" i="95"/>
  <c r="CJ23" i="88"/>
  <c r="CJ23" i="98"/>
  <c r="CJ23" i="104"/>
  <c r="CJ23" i="115"/>
  <c r="CL23" i="115" s="1"/>
  <c r="CJ23" i="106"/>
  <c r="CJ23" i="112"/>
  <c r="CK23" i="112" s="1"/>
  <c r="CJ23" i="119"/>
  <c r="CJ23" i="118"/>
  <c r="CJ23" i="126"/>
  <c r="CF25" i="94"/>
  <c r="CF25" i="103"/>
  <c r="CF25" i="104"/>
  <c r="CF25" i="107"/>
  <c r="CF25" i="116"/>
  <c r="CF25" i="117"/>
  <c r="CF25" i="122"/>
  <c r="CF25" i="124"/>
  <c r="CF25" i="126"/>
  <c r="CF25" i="84"/>
  <c r="CF25" i="85"/>
  <c r="CF25" i="92"/>
  <c r="CF25" i="93"/>
  <c r="CF25" i="120"/>
  <c r="CF25" i="125"/>
  <c r="CF25" i="90"/>
  <c r="CF25" i="100"/>
  <c r="CF26" i="84"/>
  <c r="CF26" i="95"/>
  <c r="CF26" i="108"/>
  <c r="CF26" i="109"/>
  <c r="CF26" i="110"/>
  <c r="CF26" i="116"/>
  <c r="CF26" i="126"/>
  <c r="CF26" i="99"/>
  <c r="CF26" i="102"/>
  <c r="CF25" i="83"/>
  <c r="CF27" i="102"/>
  <c r="CF27" i="114"/>
  <c r="CF27" i="121"/>
  <c r="CF27" i="125"/>
  <c r="CF27" i="122"/>
  <c r="CF27" i="101"/>
  <c r="CF27" i="94"/>
  <c r="CF27" i="120"/>
  <c r="CF27" i="113"/>
  <c r="CF27" i="98"/>
  <c r="CL32" i="110"/>
  <c r="CJ25" i="82"/>
  <c r="CJ25" i="84"/>
  <c r="CK25" i="84" s="1"/>
  <c r="CJ25" i="87"/>
  <c r="CL25" i="87" s="1"/>
  <c r="CJ25" i="89"/>
  <c r="CL25" i="89" s="1"/>
  <c r="CJ25" i="96"/>
  <c r="CJ25" i="101"/>
  <c r="CL25" i="101" s="1"/>
  <c r="CJ25" i="105"/>
  <c r="CJ25" i="117"/>
  <c r="CJ25" i="121"/>
  <c r="CJ25" i="125"/>
  <c r="CK25" i="125" s="1"/>
  <c r="CJ25" i="92"/>
  <c r="CJ25" i="100"/>
  <c r="CK25" i="100" s="1"/>
  <c r="CJ25" i="107"/>
  <c r="CK25" i="107" s="1"/>
  <c r="CJ25" i="113"/>
  <c r="CK25" i="113" s="1"/>
  <c r="CL32" i="122"/>
  <c r="CL25" i="103"/>
  <c r="CL25" i="83"/>
  <c r="CJ26" i="98"/>
  <c r="CK26" i="98" s="1"/>
  <c r="CF14" i="82"/>
  <c r="CF16" i="82"/>
  <c r="CF16" i="100"/>
  <c r="CF49" i="115"/>
  <c r="CF49" i="85"/>
  <c r="CF36" i="82"/>
  <c r="CF36" i="94"/>
  <c r="CF36" i="91"/>
  <c r="CF36" i="112"/>
  <c r="CL25" i="94"/>
  <c r="CL25" i="95"/>
  <c r="CL25" i="85"/>
  <c r="CJ26" i="83"/>
  <c r="CJ26" i="90"/>
  <c r="CK26" i="90" s="1"/>
  <c r="CJ26" i="119"/>
  <c r="CJ26" i="103"/>
  <c r="CK26" i="103" s="1"/>
  <c r="CF38" i="120"/>
  <c r="CF38" i="91"/>
  <c r="CF38" i="121"/>
  <c r="CF38" i="125"/>
  <c r="CL32" i="94"/>
  <c r="CJ32" i="67"/>
  <c r="CJ32" i="85"/>
  <c r="CJ32" i="88"/>
  <c r="CJ32" i="90"/>
  <c r="CJ32" i="92"/>
  <c r="CJ32" i="95"/>
  <c r="CJ32" i="84"/>
  <c r="CJ32" i="104"/>
  <c r="CK32" i="104" s="1"/>
  <c r="CJ32" i="115"/>
  <c r="CL32" i="115" s="1"/>
  <c r="CJ32" i="101"/>
  <c r="CJ32" i="108"/>
  <c r="CJ32" i="112"/>
  <c r="CJ32" i="120"/>
  <c r="CK25" i="89"/>
  <c r="CL25" i="113"/>
  <c r="CL25" i="107"/>
  <c r="CJ26" i="88"/>
  <c r="CJ26" i="108"/>
  <c r="CJ26" i="123"/>
  <c r="CJ26" i="94"/>
  <c r="CF38" i="105"/>
  <c r="CF38" i="126"/>
  <c r="CF38" i="82"/>
  <c r="CF38" i="111"/>
  <c r="CF38" i="123"/>
  <c r="CF38" i="118"/>
  <c r="CF38" i="94"/>
  <c r="CF38" i="89"/>
  <c r="CF36" i="83"/>
  <c r="CF36" i="85"/>
  <c r="CF38" i="85" s="1"/>
  <c r="CF36" i="87"/>
  <c r="CF36" i="95"/>
  <c r="CF36" i="100"/>
  <c r="CF36" i="101"/>
  <c r="CF36" i="102"/>
  <c r="CF36" i="108"/>
  <c r="CF36" i="109"/>
  <c r="CF36" i="110"/>
  <c r="CF36" i="117"/>
  <c r="CF36" i="119"/>
  <c r="CF38" i="119" s="1"/>
  <c r="CF38" i="114"/>
  <c r="CF38" i="102"/>
  <c r="CF36" i="116"/>
  <c r="CF38" i="116" s="1"/>
  <c r="CF38" i="106"/>
  <c r="CF38" i="99"/>
  <c r="CF38" i="84"/>
  <c r="CF38" i="86"/>
  <c r="CF38" i="88"/>
  <c r="CF38" i="103"/>
  <c r="CF38" i="107"/>
  <c r="CF38" i="122"/>
  <c r="O38" i="1"/>
  <c r="Z34" i="1" s="1"/>
  <c r="AJ34" i="1" s="1"/>
  <c r="AU34" i="1" s="1"/>
  <c r="CF38" i="95"/>
  <c r="CF38" i="109"/>
  <c r="CF38" i="101"/>
  <c r="CF38" i="117"/>
  <c r="CF38" i="92"/>
  <c r="CF38" i="87"/>
  <c r="CF38" i="110"/>
  <c r="CF38" i="83"/>
  <c r="CF38" i="90"/>
  <c r="CF38" i="115"/>
  <c r="CF38" i="100"/>
  <c r="P38" i="1"/>
  <c r="Z35" i="1" s="1"/>
  <c r="M38" i="1"/>
  <c r="Z32" i="1" s="1"/>
  <c r="AG32" i="1" s="1"/>
  <c r="CF38" i="104"/>
  <c r="CF38" i="113"/>
  <c r="S27" i="1"/>
  <c r="AA23" i="1" s="1"/>
  <c r="AK23" i="1" s="1"/>
  <c r="AV23" i="1" s="1"/>
  <c r="CF27" i="92"/>
  <c r="X27" i="1"/>
  <c r="AB24" i="1" s="1"/>
  <c r="CF27" i="67"/>
  <c r="CF16" i="92"/>
  <c r="CF13" i="107"/>
  <c r="CF13" i="108"/>
  <c r="CF16" i="101"/>
  <c r="CF16" i="108"/>
  <c r="CF49" i="118"/>
  <c r="CF49" i="125"/>
  <c r="CJ33" i="113"/>
  <c r="CL33" i="113" s="1"/>
  <c r="CJ26" i="116"/>
  <c r="CL26" i="116" s="1"/>
  <c r="CJ26" i="114"/>
  <c r="CJ26" i="112"/>
  <c r="CJ26" i="109"/>
  <c r="CJ26" i="106"/>
  <c r="CJ26" i="102"/>
  <c r="CJ26" i="99"/>
  <c r="CJ26" i="93"/>
  <c r="CJ26" i="91"/>
  <c r="CJ26" i="126"/>
  <c r="CJ26" i="124"/>
  <c r="CL26" i="124" s="1"/>
  <c r="CJ26" i="122"/>
  <c r="CJ26" i="120"/>
  <c r="CJ26" i="118"/>
  <c r="CL26" i="118" s="1"/>
  <c r="CJ26" i="111"/>
  <c r="CJ26" i="105"/>
  <c r="CJ26" i="101"/>
  <c r="CJ26" i="96"/>
  <c r="CJ26" i="89"/>
  <c r="CJ26" i="87"/>
  <c r="CK26" i="87" s="1"/>
  <c r="CJ26" i="84"/>
  <c r="CJ26" i="82"/>
  <c r="CJ26" i="67"/>
  <c r="CK32" i="89"/>
  <c r="CL32" i="107"/>
  <c r="CK25" i="67"/>
  <c r="CK25" i="92"/>
  <c r="CL25" i="92"/>
  <c r="CJ26" i="85"/>
  <c r="CJ26" i="86"/>
  <c r="CJ26" i="95"/>
  <c r="CJ26" i="104"/>
  <c r="CL26" i="104" s="1"/>
  <c r="CJ26" i="117"/>
  <c r="CJ26" i="121"/>
  <c r="CJ26" i="125"/>
  <c r="CL26" i="125" s="1"/>
  <c r="CJ26" i="92"/>
  <c r="CJ26" i="100"/>
  <c r="CL26" i="100" s="1"/>
  <c r="CJ26" i="107"/>
  <c r="CJ26" i="113"/>
  <c r="CF22" i="95"/>
  <c r="CF27" i="95" s="1"/>
  <c r="CF22" i="83"/>
  <c r="CF27" i="83" s="1"/>
  <c r="CF22" i="89"/>
  <c r="CF27" i="89" s="1"/>
  <c r="CF27" i="90"/>
  <c r="CK24" i="101"/>
  <c r="CK24" i="84"/>
  <c r="CJ33" i="100"/>
  <c r="CJ24" i="86"/>
  <c r="CJ24" i="96"/>
  <c r="CJ24" i="90"/>
  <c r="CJ24" i="98"/>
  <c r="CJ24" i="105"/>
  <c r="CJ24" i="112"/>
  <c r="CL24" i="112" s="1"/>
  <c r="CJ24" i="104"/>
  <c r="CJ24" i="122"/>
  <c r="CF27" i="99"/>
  <c r="CF22" i="88"/>
  <c r="CF22" i="91"/>
  <c r="CF49" i="107"/>
  <c r="CF49" i="109"/>
  <c r="CF49" i="122"/>
  <c r="CF49" i="89"/>
  <c r="Q27" i="1"/>
  <c r="AA21" i="1" s="1"/>
  <c r="M27" i="1"/>
  <c r="Z21" i="1" s="1"/>
  <c r="U16" i="1"/>
  <c r="AB10" i="1" s="1"/>
  <c r="AC11" i="1"/>
  <c r="CF16" i="107"/>
  <c r="AQ45" i="1"/>
  <c r="AU45" i="1"/>
  <c r="AP46" i="1"/>
  <c r="CF49" i="113"/>
  <c r="CF49" i="96"/>
  <c r="AK45" i="1"/>
  <c r="AV45" i="1" s="1"/>
  <c r="AC45" i="1"/>
  <c r="AG45" i="1"/>
  <c r="AL46" i="1"/>
  <c r="AW46" i="1" s="1"/>
  <c r="AG46" i="1"/>
  <c r="AC46" i="1"/>
  <c r="AG43" i="1"/>
  <c r="AJ43" i="1"/>
  <c r="AJ44" i="1"/>
  <c r="AG44" i="1"/>
  <c r="AC43" i="1"/>
  <c r="AK43" i="1"/>
  <c r="AV43" i="1" s="1"/>
  <c r="AL44" i="1"/>
  <c r="AW44" i="1" s="1"/>
  <c r="AC44" i="1"/>
  <c r="CF38" i="67"/>
  <c r="CF27" i="84"/>
  <c r="CF22" i="109"/>
  <c r="CF27" i="108"/>
  <c r="CM23" i="101"/>
  <c r="CJ33" i="67"/>
  <c r="CK23" i="122"/>
  <c r="CL23" i="122"/>
  <c r="CL32" i="117"/>
  <c r="CL32" i="103"/>
  <c r="CL32" i="96"/>
  <c r="CJ33" i="91"/>
  <c r="CJ32" i="118"/>
  <c r="CK32" i="118" s="1"/>
  <c r="CJ32" i="125"/>
  <c r="CK32" i="125" s="1"/>
  <c r="CJ32" i="123"/>
  <c r="CJ32" i="121"/>
  <c r="CJ32" i="119"/>
  <c r="CJ32" i="114"/>
  <c r="CJ32" i="111"/>
  <c r="CJ32" i="109"/>
  <c r="CL32" i="109" s="1"/>
  <c r="CJ32" i="106"/>
  <c r="CJ32" i="102"/>
  <c r="CJ32" i="100"/>
  <c r="CJ32" i="116"/>
  <c r="CL32" i="116" s="1"/>
  <c r="CJ32" i="113"/>
  <c r="CK32" i="113" s="1"/>
  <c r="CJ32" i="105"/>
  <c r="CJ32" i="98"/>
  <c r="CJ32" i="86"/>
  <c r="CJ32" i="82"/>
  <c r="CJ23" i="67"/>
  <c r="CJ23" i="82"/>
  <c r="CJ23" i="87"/>
  <c r="CJ23" i="90"/>
  <c r="CJ23" i="94"/>
  <c r="CJ23" i="84"/>
  <c r="CJ23" i="86"/>
  <c r="CJ23" i="91"/>
  <c r="CJ23" i="96"/>
  <c r="CJ23" i="99"/>
  <c r="CJ23" i="103"/>
  <c r="CJ23" i="107"/>
  <c r="CJ23" i="113"/>
  <c r="CK23" i="113" s="1"/>
  <c r="CJ23" i="100"/>
  <c r="CJ23" i="105"/>
  <c r="CJ23" i="108"/>
  <c r="CJ23" i="111"/>
  <c r="CJ23" i="114"/>
  <c r="CJ23" i="117"/>
  <c r="CJ23" i="121"/>
  <c r="CJ23" i="125"/>
  <c r="CK23" i="125" s="1"/>
  <c r="CJ23" i="120"/>
  <c r="CJ25" i="111"/>
  <c r="CJ25" i="118"/>
  <c r="CK25" i="118" s="1"/>
  <c r="CJ25" i="120"/>
  <c r="CJ25" i="122"/>
  <c r="CJ25" i="124"/>
  <c r="CK25" i="124" s="1"/>
  <c r="CJ25" i="126"/>
  <c r="CJ25" i="91"/>
  <c r="CJ25" i="93"/>
  <c r="CJ25" i="99"/>
  <c r="CJ25" i="102"/>
  <c r="CJ25" i="106"/>
  <c r="CJ25" i="109"/>
  <c r="CJ25" i="112"/>
  <c r="CJ25" i="114"/>
  <c r="CF38" i="108"/>
  <c r="CF27" i="93"/>
  <c r="CF27" i="111"/>
  <c r="CF27" i="85"/>
  <c r="CF27" i="91"/>
  <c r="CF27" i="105"/>
  <c r="CG49" i="105" s="1"/>
  <c r="BQ44" i="105" s="1"/>
  <c r="CF27" i="110"/>
  <c r="CF27" i="87"/>
  <c r="CF27" i="88"/>
  <c r="CF27" i="107"/>
  <c r="CG49" i="107" s="1"/>
  <c r="BQ44" i="107" s="1"/>
  <c r="CF38" i="98"/>
  <c r="AG35" i="1"/>
  <c r="AJ35" i="1"/>
  <c r="AL35" i="1"/>
  <c r="AW35" i="1" s="1"/>
  <c r="AC35" i="1"/>
  <c r="AK34" i="1"/>
  <c r="AV34" i="1" s="1"/>
  <c r="AG34" i="1"/>
  <c r="AC34" i="1"/>
  <c r="CF38" i="93"/>
  <c r="CF38" i="112"/>
  <c r="AJ32" i="1"/>
  <c r="AL33" i="1"/>
  <c r="AW33" i="1" s="1"/>
  <c r="AC33" i="1"/>
  <c r="AJ33" i="1"/>
  <c r="AG33" i="1"/>
  <c r="AC32" i="1"/>
  <c r="AK32" i="1"/>
  <c r="AV32" i="1" s="1"/>
  <c r="CG49" i="114"/>
  <c r="BQ44" i="114" s="1"/>
  <c r="AL23" i="1"/>
  <c r="AW23" i="1" s="1"/>
  <c r="AC23" i="1"/>
  <c r="CF27" i="86"/>
  <c r="CF27" i="106"/>
  <c r="CJ24" i="82"/>
  <c r="CJ24" i="85"/>
  <c r="CJ24" i="88"/>
  <c r="CJ24" i="93"/>
  <c r="CJ24" i="83"/>
  <c r="CJ24" i="89"/>
  <c r="CJ24" i="92"/>
  <c r="CJ24" i="95"/>
  <c r="CJ24" i="100"/>
  <c r="CJ24" i="102"/>
  <c r="CJ24" i="106"/>
  <c r="CJ24" i="111"/>
  <c r="CJ24" i="114"/>
  <c r="CJ24" i="99"/>
  <c r="CJ24" i="108"/>
  <c r="CJ24" i="118"/>
  <c r="CJ24" i="126"/>
  <c r="CF27" i="119"/>
  <c r="CF27" i="82"/>
  <c r="CF27" i="109"/>
  <c r="CG49" i="109" s="1"/>
  <c r="BQ44" i="109" s="1"/>
  <c r="CF27" i="123"/>
  <c r="CF27" i="124"/>
  <c r="CG49" i="124" s="1"/>
  <c r="BQ44" i="124" s="1"/>
  <c r="AJ23" i="1"/>
  <c r="AG23" i="1"/>
  <c r="AL24" i="1"/>
  <c r="AW24" i="1" s="1"/>
  <c r="AC24" i="1"/>
  <c r="AG24" i="1"/>
  <c r="CF27" i="103"/>
  <c r="CF27" i="112"/>
  <c r="CF27" i="126"/>
  <c r="CG49" i="126" s="1"/>
  <c r="BQ44" i="126" s="1"/>
  <c r="CF27" i="100"/>
  <c r="CF27" i="104"/>
  <c r="CG49" i="104" s="1"/>
  <c r="BQ44" i="104" s="1"/>
  <c r="CF27" i="115"/>
  <c r="CF27" i="116"/>
  <c r="CF27" i="117"/>
  <c r="AJ22" i="1"/>
  <c r="AG22" i="1"/>
  <c r="AC22" i="1"/>
  <c r="AL22" i="1"/>
  <c r="AW22" i="1" s="1"/>
  <c r="AK21" i="1"/>
  <c r="AV21" i="1" s="1"/>
  <c r="AC21" i="1"/>
  <c r="AJ21" i="1"/>
  <c r="AG21" i="1"/>
  <c r="CG49" i="92"/>
  <c r="BQ44" i="92" s="1"/>
  <c r="CG49" i="101"/>
  <c r="BQ44" i="101" s="1"/>
  <c r="CG49" i="125"/>
  <c r="BQ44" i="125" s="1"/>
  <c r="CG49" i="121"/>
  <c r="BQ44" i="121" s="1"/>
  <c r="CG49" i="98"/>
  <c r="BQ44" i="98" s="1"/>
  <c r="CG49" i="123"/>
  <c r="BQ44" i="123" s="1"/>
  <c r="CG49" i="82"/>
  <c r="BQ44" i="82" s="1"/>
  <c r="CG49" i="120"/>
  <c r="BQ44" i="120" s="1"/>
  <c r="CG49" i="108"/>
  <c r="BQ44" i="108" s="1"/>
  <c r="CG49" i="118"/>
  <c r="BQ44" i="118" s="1"/>
  <c r="AO12" i="1"/>
  <c r="AP10" i="1"/>
  <c r="AU12" i="1"/>
  <c r="CF16" i="90"/>
  <c r="CF16" i="91"/>
  <c r="CG49" i="91" s="1"/>
  <c r="BQ44" i="91" s="1"/>
  <c r="AJ13" i="1"/>
  <c r="AO13" i="1" s="1"/>
  <c r="AG13" i="1"/>
  <c r="AL13" i="1"/>
  <c r="AW13" i="1" s="1"/>
  <c r="AC13" i="1"/>
  <c r="AG12" i="1"/>
  <c r="AK12" i="1"/>
  <c r="AV12" i="1" s="1"/>
  <c r="AC12" i="1"/>
  <c r="CF16" i="83"/>
  <c r="CG49" i="83" s="1"/>
  <c r="BQ44" i="83" s="1"/>
  <c r="CF16" i="122"/>
  <c r="CF16" i="111"/>
  <c r="CG49" i="111" s="1"/>
  <c r="BQ44" i="111" s="1"/>
  <c r="CF16" i="103"/>
  <c r="CF16" i="95"/>
  <c r="CG49" i="95" s="1"/>
  <c r="BQ44" i="95" s="1"/>
  <c r="CF16" i="87"/>
  <c r="CF16" i="84"/>
  <c r="CG49" i="84" s="1"/>
  <c r="BQ44" i="84" s="1"/>
  <c r="CF16" i="85"/>
  <c r="CF16" i="93"/>
  <c r="CG49" i="93" s="1"/>
  <c r="BQ44" i="93" s="1"/>
  <c r="CF16" i="94"/>
  <c r="CG49" i="94" s="1"/>
  <c r="BQ44" i="94" s="1"/>
  <c r="CF16" i="106"/>
  <c r="CG49" i="106" s="1"/>
  <c r="BQ44" i="106" s="1"/>
  <c r="CF16" i="113"/>
  <c r="CF16" i="67"/>
  <c r="CG49" i="67" s="1"/>
  <c r="BQ44" i="67" s="1"/>
  <c r="CF16" i="96"/>
  <c r="CG49" i="96" s="1"/>
  <c r="BQ44" i="96" s="1"/>
  <c r="CF16" i="102"/>
  <c r="CG49" i="102" s="1"/>
  <c r="BQ44" i="102" s="1"/>
  <c r="CF16" i="110"/>
  <c r="CF16" i="115"/>
  <c r="CG49" i="115" s="1"/>
  <c r="BQ44" i="115" s="1"/>
  <c r="AL10" i="1"/>
  <c r="AW10" i="1" s="1"/>
  <c r="AC10" i="1"/>
  <c r="AG10" i="1"/>
  <c r="CJ24" i="125"/>
  <c r="CL24" i="125" s="1"/>
  <c r="CJ24" i="121"/>
  <c r="CJ24" i="117"/>
  <c r="CJ24" i="124"/>
  <c r="CJ24" i="120"/>
  <c r="CJ24" i="115"/>
  <c r="CK24" i="115" s="1"/>
  <c r="CJ24" i="109"/>
  <c r="CJ24" i="107"/>
  <c r="CJ24" i="103"/>
  <c r="CF10" i="86"/>
  <c r="CF16" i="86" s="1"/>
  <c r="CF10" i="88"/>
  <c r="CF16" i="88" s="1"/>
  <c r="CG49" i="88" s="1"/>
  <c r="BQ44" i="88" s="1"/>
  <c r="CF10" i="89"/>
  <c r="CF16" i="89" s="1"/>
  <c r="AO10" i="1"/>
  <c r="AU11" i="1"/>
  <c r="AQ11" i="1"/>
  <c r="AP11" i="1"/>
  <c r="AG11" i="1"/>
  <c r="AH13" i="1" s="1"/>
  <c r="AL11" i="1"/>
  <c r="AW11" i="1" s="1"/>
  <c r="AN12" i="1"/>
  <c r="AN11" i="1"/>
  <c r="AJ45" i="126"/>
  <c r="AG45" i="126"/>
  <c r="AJ46" i="126"/>
  <c r="AG46" i="126"/>
  <c r="AC45" i="126"/>
  <c r="AK45" i="126"/>
  <c r="AV45" i="126" s="1"/>
  <c r="AL46" i="126"/>
  <c r="AW46" i="126" s="1"/>
  <c r="AC46" i="126"/>
  <c r="AG43" i="126"/>
  <c r="AJ43" i="126"/>
  <c r="AJ44" i="126"/>
  <c r="AG44" i="126"/>
  <c r="AK43" i="126"/>
  <c r="AV43" i="126" s="1"/>
  <c r="AC43" i="126"/>
  <c r="AL44" i="126"/>
  <c r="AW44" i="126" s="1"/>
  <c r="AC44" i="126"/>
  <c r="AS33" i="126"/>
  <c r="AS32" i="126"/>
  <c r="AS34" i="126"/>
  <c r="AS35" i="126"/>
  <c r="AS22" i="126"/>
  <c r="AS23" i="126"/>
  <c r="AS21" i="126"/>
  <c r="AS24" i="126"/>
  <c r="AS12" i="126"/>
  <c r="AS10" i="126"/>
  <c r="AS13" i="126"/>
  <c r="AS11" i="126"/>
  <c r="R49" i="125"/>
  <c r="AA44" i="125" s="1"/>
  <c r="AK44" i="125" s="1"/>
  <c r="AV44" i="125" s="1"/>
  <c r="AG45" i="125"/>
  <c r="AJ45" i="125"/>
  <c r="AG46" i="125"/>
  <c r="AJ46" i="125"/>
  <c r="AK45" i="125"/>
  <c r="AV45" i="125" s="1"/>
  <c r="AC45" i="125"/>
  <c r="AL46" i="125"/>
  <c r="AW46" i="125" s="1"/>
  <c r="AC46" i="125"/>
  <c r="AJ43" i="125"/>
  <c r="AG43" i="125"/>
  <c r="AG44" i="125"/>
  <c r="AJ44" i="125"/>
  <c r="AC43" i="125"/>
  <c r="AK43" i="125"/>
  <c r="AV43" i="125" s="1"/>
  <c r="AL44" i="125"/>
  <c r="AW44" i="125" s="1"/>
  <c r="AC44" i="125"/>
  <c r="BE33" i="125"/>
  <c r="BB33" i="125"/>
  <c r="BQ16" i="125" s="1"/>
  <c r="BG33" i="125"/>
  <c r="BD33" i="125"/>
  <c r="BE11" i="125"/>
  <c r="BB11" i="125"/>
  <c r="BQ12" i="125" s="1"/>
  <c r="BG11" i="125"/>
  <c r="BD11" i="125"/>
  <c r="AG44" i="124"/>
  <c r="AJ44" i="124"/>
  <c r="AG45" i="124"/>
  <c r="AJ45" i="124"/>
  <c r="AK44" i="124"/>
  <c r="AV44" i="124" s="1"/>
  <c r="AC44" i="124"/>
  <c r="AL45" i="124"/>
  <c r="AW45" i="124" s="1"/>
  <c r="AC45" i="124"/>
  <c r="AG43" i="123"/>
  <c r="AJ43" i="123"/>
  <c r="AK43" i="123"/>
  <c r="AV43" i="123" s="1"/>
  <c r="AC43" i="123"/>
  <c r="AJ45" i="123"/>
  <c r="AG45" i="123"/>
  <c r="AJ46" i="123"/>
  <c r="AG46" i="123"/>
  <c r="AC45" i="123"/>
  <c r="AK45" i="123"/>
  <c r="AL46" i="123"/>
  <c r="AW46" i="123" s="1"/>
  <c r="AC46" i="123"/>
  <c r="AS32" i="123"/>
  <c r="AS34" i="123"/>
  <c r="AS35" i="123"/>
  <c r="AS33" i="123"/>
  <c r="AS22" i="123"/>
  <c r="AS21" i="123"/>
  <c r="AS23" i="123"/>
  <c r="AS24" i="123"/>
  <c r="BE12" i="123"/>
  <c r="BB12" i="123"/>
  <c r="BG11" i="123"/>
  <c r="BD11" i="123"/>
  <c r="BG12" i="123"/>
  <c r="BD12" i="123"/>
  <c r="BE11" i="123"/>
  <c r="BB11" i="123"/>
  <c r="BQ12" i="123" s="1"/>
  <c r="AG46" i="122"/>
  <c r="AJ46" i="122"/>
  <c r="AU46" i="122" s="1"/>
  <c r="AK46" i="122"/>
  <c r="AV46" i="122" s="1"/>
  <c r="AC46" i="122"/>
  <c r="AG45" i="122"/>
  <c r="AJ45" i="122"/>
  <c r="AK45" i="122"/>
  <c r="AV45" i="122" s="1"/>
  <c r="AC45" i="122"/>
  <c r="AJ43" i="122"/>
  <c r="AG43" i="122"/>
  <c r="AG44" i="122"/>
  <c r="AJ44" i="122"/>
  <c r="AK44" i="122"/>
  <c r="AV44" i="122" s="1"/>
  <c r="AC44" i="122"/>
  <c r="AL43" i="122"/>
  <c r="AW43" i="122" s="1"/>
  <c r="AC43" i="122"/>
  <c r="BE24" i="122"/>
  <c r="BB24" i="122"/>
  <c r="BG24" i="122"/>
  <c r="BD24" i="122"/>
  <c r="AG45" i="121"/>
  <c r="AJ45" i="121"/>
  <c r="AG46" i="121"/>
  <c r="AJ46" i="121"/>
  <c r="AK45" i="121"/>
  <c r="AV45" i="121" s="1"/>
  <c r="AC45" i="121"/>
  <c r="AL46" i="121"/>
  <c r="AW46" i="121" s="1"/>
  <c r="AC46" i="121"/>
  <c r="AJ43" i="121"/>
  <c r="AG43" i="121"/>
  <c r="AG44" i="121"/>
  <c r="AJ44" i="121"/>
  <c r="AC43" i="121"/>
  <c r="AK43" i="121"/>
  <c r="AV43" i="121" s="1"/>
  <c r="AL44" i="121"/>
  <c r="AW44" i="121" s="1"/>
  <c r="AC44" i="121"/>
  <c r="AG32" i="121"/>
  <c r="AC32" i="121"/>
  <c r="AK32" i="121"/>
  <c r="AV32" i="121" s="1"/>
  <c r="AK21" i="121"/>
  <c r="AV21" i="121" s="1"/>
  <c r="AG21" i="121"/>
  <c r="AC21" i="121"/>
  <c r="BE12" i="121"/>
  <c r="BB12" i="121"/>
  <c r="BG11" i="121"/>
  <c r="BD11" i="121"/>
  <c r="BG12" i="121"/>
  <c r="BD12" i="121"/>
  <c r="BE11" i="121"/>
  <c r="BB11" i="121"/>
  <c r="BQ12" i="121" s="1"/>
  <c r="O49" i="120"/>
  <c r="Z45" i="120" s="1"/>
  <c r="S49" i="120"/>
  <c r="AA45" i="120" s="1"/>
  <c r="P49" i="120"/>
  <c r="Z46" i="120" s="1"/>
  <c r="AG46" i="120"/>
  <c r="AJ46" i="120"/>
  <c r="AK46" i="120"/>
  <c r="AV46" i="120" s="1"/>
  <c r="AC46" i="120"/>
  <c r="AG45" i="120"/>
  <c r="AJ45" i="120"/>
  <c r="AK45" i="120"/>
  <c r="AC45" i="120"/>
  <c r="AK44" i="120"/>
  <c r="AV44" i="120" s="1"/>
  <c r="AC44" i="120"/>
  <c r="AG44" i="120"/>
  <c r="AL43" i="120"/>
  <c r="AW43" i="120" s="1"/>
  <c r="AC43" i="120"/>
  <c r="AG43" i="120"/>
  <c r="AS32" i="120"/>
  <c r="AS35" i="120"/>
  <c r="AS34" i="120"/>
  <c r="AS33" i="120"/>
  <c r="AS24" i="120"/>
  <c r="AS22" i="120"/>
  <c r="AS21" i="120"/>
  <c r="AS23" i="120"/>
  <c r="AK10" i="120"/>
  <c r="AV10" i="120" s="1"/>
  <c r="AG10" i="120"/>
  <c r="AC10" i="120"/>
  <c r="AG45" i="119"/>
  <c r="AJ45" i="119"/>
  <c r="AG46" i="119"/>
  <c r="AJ46" i="119"/>
  <c r="AK45" i="119"/>
  <c r="AV45" i="119" s="1"/>
  <c r="AC45" i="119"/>
  <c r="AL46" i="119"/>
  <c r="AW46" i="119" s="1"/>
  <c r="AC46" i="119"/>
  <c r="AJ43" i="119"/>
  <c r="AG43" i="119"/>
  <c r="AG44" i="119"/>
  <c r="AJ44" i="119"/>
  <c r="AC43" i="119"/>
  <c r="AK43" i="119"/>
  <c r="AV43" i="119" s="1"/>
  <c r="AL44" i="119"/>
  <c r="AW44" i="119" s="1"/>
  <c r="AC44" i="119"/>
  <c r="AS34" i="119"/>
  <c r="AS35" i="119"/>
  <c r="AS32" i="119"/>
  <c r="AS33" i="119"/>
  <c r="BE35" i="119"/>
  <c r="BB35" i="119"/>
  <c r="BG34" i="119"/>
  <c r="BD34" i="119"/>
  <c r="BE33" i="119"/>
  <c r="BB33" i="119"/>
  <c r="BQ16" i="119" s="1"/>
  <c r="BG35" i="119"/>
  <c r="BD35" i="119"/>
  <c r="BE34" i="119"/>
  <c r="BB34" i="119"/>
  <c r="BG33" i="119"/>
  <c r="BD33" i="119"/>
  <c r="AS22" i="119"/>
  <c r="AS21" i="119"/>
  <c r="AS23" i="119"/>
  <c r="AS24" i="119"/>
  <c r="BE11" i="119"/>
  <c r="BB11" i="119"/>
  <c r="BQ12" i="119" s="1"/>
  <c r="CI11" i="119" s="1"/>
  <c r="BG11" i="119"/>
  <c r="BD11" i="119"/>
  <c r="W49" i="118"/>
  <c r="AB45" i="118" s="1"/>
  <c r="AL45" i="118" s="1"/>
  <c r="AW45" i="118" s="1"/>
  <c r="R49" i="118"/>
  <c r="AA44" i="118" s="1"/>
  <c r="AG43" i="118"/>
  <c r="AJ43" i="118"/>
  <c r="AJ44" i="118"/>
  <c r="AG44" i="118"/>
  <c r="AK43" i="118"/>
  <c r="AV43" i="118" s="1"/>
  <c r="AC43" i="118"/>
  <c r="AJ45" i="118"/>
  <c r="AG45" i="118"/>
  <c r="AJ46" i="118"/>
  <c r="AG46" i="118"/>
  <c r="AC45" i="118"/>
  <c r="AK45" i="118"/>
  <c r="AV45" i="118" s="1"/>
  <c r="AL46" i="118"/>
  <c r="AW46" i="118" s="1"/>
  <c r="AC46" i="118"/>
  <c r="AC44" i="118"/>
  <c r="AK44" i="118"/>
  <c r="AV44" i="118" s="1"/>
  <c r="BG35" i="118"/>
  <c r="BD35" i="118"/>
  <c r="BG33" i="118"/>
  <c r="BD33" i="118"/>
  <c r="BE35" i="118"/>
  <c r="BB35" i="118"/>
  <c r="BE33" i="118"/>
  <c r="BB33" i="118"/>
  <c r="BQ16" i="118" s="1"/>
  <c r="AS13" i="118"/>
  <c r="AS11" i="118"/>
  <c r="AS12" i="118"/>
  <c r="AS10" i="118"/>
  <c r="AG45" i="117"/>
  <c r="AJ45" i="117"/>
  <c r="AG46" i="117"/>
  <c r="AJ46" i="117"/>
  <c r="AK45" i="117"/>
  <c r="AC45" i="117"/>
  <c r="AL46" i="117"/>
  <c r="AW46" i="117" s="1"/>
  <c r="AC46" i="117"/>
  <c r="AK44" i="117"/>
  <c r="AV44" i="117" s="1"/>
  <c r="AC44" i="117"/>
  <c r="AG44" i="117"/>
  <c r="AL43" i="117"/>
  <c r="AW43" i="117" s="1"/>
  <c r="AC43" i="117"/>
  <c r="AG43" i="117"/>
  <c r="AG32" i="117"/>
  <c r="AC32" i="117"/>
  <c r="AK32" i="117"/>
  <c r="AV32" i="117" s="1"/>
  <c r="BE10" i="117"/>
  <c r="BD10" i="117"/>
  <c r="BG10" i="117"/>
  <c r="BB10" i="117"/>
  <c r="BL10" i="117" s="1"/>
  <c r="CI10" i="117" s="1"/>
  <c r="AJ45" i="93"/>
  <c r="AG45" i="93"/>
  <c r="AJ46" i="93"/>
  <c r="AG46" i="93"/>
  <c r="AC45" i="93"/>
  <c r="AK45" i="93"/>
  <c r="AV45" i="93" s="1"/>
  <c r="AL46" i="93"/>
  <c r="AW46" i="93" s="1"/>
  <c r="AC46" i="93"/>
  <c r="AG43" i="93"/>
  <c r="AJ43" i="93"/>
  <c r="AJ44" i="93"/>
  <c r="AG44" i="93"/>
  <c r="AK43" i="93"/>
  <c r="AV43" i="93" s="1"/>
  <c r="AC43" i="93"/>
  <c r="AL44" i="93"/>
  <c r="AW44" i="93" s="1"/>
  <c r="AC44" i="93"/>
  <c r="AJ45" i="116"/>
  <c r="AG45" i="116"/>
  <c r="AJ46" i="116"/>
  <c r="AG46" i="116"/>
  <c r="AC45" i="116"/>
  <c r="AK45" i="116"/>
  <c r="AV45" i="116" s="1"/>
  <c r="AL46" i="116"/>
  <c r="AW46" i="116" s="1"/>
  <c r="AC46" i="116"/>
  <c r="AG43" i="116"/>
  <c r="AJ43" i="116"/>
  <c r="AJ44" i="116"/>
  <c r="AG44" i="116"/>
  <c r="AK43" i="116"/>
  <c r="AV43" i="116" s="1"/>
  <c r="AC43" i="116"/>
  <c r="AL44" i="116"/>
  <c r="AW44" i="116" s="1"/>
  <c r="AC44" i="116"/>
  <c r="BG35" i="116"/>
  <c r="BD35" i="116"/>
  <c r="BG33" i="116"/>
  <c r="BD33" i="116"/>
  <c r="BE35" i="116"/>
  <c r="BB35" i="116"/>
  <c r="BE33" i="116"/>
  <c r="BB33" i="116"/>
  <c r="BQ16" i="116" s="1"/>
  <c r="AS24" i="116"/>
  <c r="AS21" i="116"/>
  <c r="AS22" i="116"/>
  <c r="AG45" i="115"/>
  <c r="AJ45" i="115"/>
  <c r="AG46" i="115"/>
  <c r="AJ46" i="115"/>
  <c r="AK45" i="115"/>
  <c r="AV45" i="115" s="1"/>
  <c r="AC45" i="115"/>
  <c r="AL46" i="115"/>
  <c r="AW46" i="115" s="1"/>
  <c r="AC46" i="115"/>
  <c r="AJ43" i="115"/>
  <c r="AG43" i="115"/>
  <c r="AG44" i="115"/>
  <c r="AJ44" i="115"/>
  <c r="AC43" i="115"/>
  <c r="AK43" i="115"/>
  <c r="AV43" i="115" s="1"/>
  <c r="AL44" i="115"/>
  <c r="AW44" i="115" s="1"/>
  <c r="AC44" i="115"/>
  <c r="AS33" i="115"/>
  <c r="AS34" i="115"/>
  <c r="AS35" i="115"/>
  <c r="AS32" i="115"/>
  <c r="AS22" i="115"/>
  <c r="AS21" i="115"/>
  <c r="AS23" i="115"/>
  <c r="AS24" i="115"/>
  <c r="AJ44" i="114"/>
  <c r="AU44" i="114" s="1"/>
  <c r="AG44" i="114"/>
  <c r="AL44" i="114"/>
  <c r="AW44" i="114" s="1"/>
  <c r="AC44" i="114"/>
  <c r="AG43" i="114"/>
  <c r="AJ43" i="114"/>
  <c r="AK43" i="114"/>
  <c r="AV43" i="114" s="1"/>
  <c r="AC43" i="114"/>
  <c r="AJ45" i="114"/>
  <c r="AG45" i="114"/>
  <c r="AJ46" i="114"/>
  <c r="AG46" i="114"/>
  <c r="AC46" i="114"/>
  <c r="AK46" i="114"/>
  <c r="AV46" i="114" s="1"/>
  <c r="AL45" i="114"/>
  <c r="AW45" i="114" s="1"/>
  <c r="AC45" i="114"/>
  <c r="AS32" i="114"/>
  <c r="AS34" i="114"/>
  <c r="AS35" i="114"/>
  <c r="AS33" i="114"/>
  <c r="AS11" i="114"/>
  <c r="AS10" i="114"/>
  <c r="AS12" i="114"/>
  <c r="AS13" i="114"/>
  <c r="AG45" i="113"/>
  <c r="AJ45" i="113"/>
  <c r="AK46" i="113"/>
  <c r="AV46" i="113" s="1"/>
  <c r="AC46" i="113"/>
  <c r="AG46" i="113"/>
  <c r="AL45" i="113"/>
  <c r="AW45" i="113" s="1"/>
  <c r="AC45" i="113"/>
  <c r="AL43" i="113"/>
  <c r="AW43" i="113" s="1"/>
  <c r="AC43" i="113"/>
  <c r="AG43" i="113"/>
  <c r="AG44" i="113"/>
  <c r="AJ44" i="113"/>
  <c r="AL44" i="113"/>
  <c r="AW44" i="113" s="1"/>
  <c r="AC44" i="113"/>
  <c r="BE10" i="113"/>
  <c r="BB10" i="113"/>
  <c r="BL10" i="113" s="1"/>
  <c r="CI10" i="113" s="1"/>
  <c r="BG10" i="113"/>
  <c r="BD10" i="113"/>
  <c r="BG13" i="113"/>
  <c r="BD11" i="113"/>
  <c r="BB12" i="113"/>
  <c r="BB13" i="113"/>
  <c r="BB11" i="113"/>
  <c r="BQ12" i="113" s="1"/>
  <c r="BD12" i="113"/>
  <c r="BD13" i="113"/>
  <c r="BG11" i="113"/>
  <c r="BE12" i="113"/>
  <c r="BE13" i="113"/>
  <c r="BE11" i="113"/>
  <c r="BG12" i="113"/>
  <c r="AL45" i="104"/>
  <c r="AW45" i="104" s="1"/>
  <c r="AC45" i="104"/>
  <c r="AG45" i="104"/>
  <c r="AJ43" i="104"/>
  <c r="AG43" i="104"/>
  <c r="AG44" i="104"/>
  <c r="AJ44" i="104"/>
  <c r="AC43" i="104"/>
  <c r="AK43" i="104"/>
  <c r="AV43" i="104" s="1"/>
  <c r="AL44" i="104"/>
  <c r="AW44" i="104" s="1"/>
  <c r="AC44" i="104"/>
  <c r="R49" i="100"/>
  <c r="AA44" i="100" s="1"/>
  <c r="AG43" i="100"/>
  <c r="AJ43" i="100"/>
  <c r="AQ44" i="100"/>
  <c r="AO46" i="100"/>
  <c r="AO45" i="100"/>
  <c r="AO43" i="100"/>
  <c r="AU44" i="100"/>
  <c r="AP44" i="100"/>
  <c r="AK43" i="100"/>
  <c r="AV43" i="100" s="1"/>
  <c r="AC43" i="100"/>
  <c r="AG44" i="100"/>
  <c r="AC44" i="100"/>
  <c r="AK44" i="100"/>
  <c r="AV44" i="100" s="1"/>
  <c r="AJ45" i="112"/>
  <c r="AG45" i="112"/>
  <c r="AJ46" i="112"/>
  <c r="AG46" i="112"/>
  <c r="AC45" i="112"/>
  <c r="AK45" i="112"/>
  <c r="AL46" i="112"/>
  <c r="AW46" i="112" s="1"/>
  <c r="AC46" i="112"/>
  <c r="AK43" i="112"/>
  <c r="AV43" i="112" s="1"/>
  <c r="AC43" i="112"/>
  <c r="AG43" i="112"/>
  <c r="AL44" i="112"/>
  <c r="AW44" i="112" s="1"/>
  <c r="AC44" i="112"/>
  <c r="AG44" i="112"/>
  <c r="BE24" i="112"/>
  <c r="BB24" i="112"/>
  <c r="BE23" i="112"/>
  <c r="BB23" i="112"/>
  <c r="BE21" i="112"/>
  <c r="BB21" i="112"/>
  <c r="BL12" i="112" s="1"/>
  <c r="BG24" i="112"/>
  <c r="BD24" i="112"/>
  <c r="BG23" i="112"/>
  <c r="BD23" i="112"/>
  <c r="BG21" i="112"/>
  <c r="BD21" i="112"/>
  <c r="AG45" i="111"/>
  <c r="AJ45" i="111"/>
  <c r="AG46" i="111"/>
  <c r="AJ46" i="111"/>
  <c r="AK45" i="111"/>
  <c r="AC45" i="111"/>
  <c r="AL46" i="111"/>
  <c r="AW46" i="111" s="1"/>
  <c r="AC46" i="111"/>
  <c r="AK43" i="111"/>
  <c r="AV43" i="111" s="1"/>
  <c r="AC43" i="111"/>
  <c r="AG43" i="111"/>
  <c r="AL44" i="111"/>
  <c r="AW44" i="111" s="1"/>
  <c r="AC44" i="111"/>
  <c r="AG44" i="111"/>
  <c r="AK32" i="111"/>
  <c r="AV32" i="111" s="1"/>
  <c r="AG32" i="111"/>
  <c r="AC32" i="111"/>
  <c r="AG21" i="111"/>
  <c r="AC21" i="111"/>
  <c r="AK21" i="111"/>
  <c r="AV21" i="111" s="1"/>
  <c r="AJ45" i="110"/>
  <c r="AG45" i="110"/>
  <c r="AJ46" i="110"/>
  <c r="AG46" i="110"/>
  <c r="AC45" i="110"/>
  <c r="AK45" i="110"/>
  <c r="AL46" i="110"/>
  <c r="AW46" i="110" s="1"/>
  <c r="AC46" i="110"/>
  <c r="AK43" i="110"/>
  <c r="AV43" i="110" s="1"/>
  <c r="AC43" i="110"/>
  <c r="AG43" i="110"/>
  <c r="AL44" i="110"/>
  <c r="AW44" i="110" s="1"/>
  <c r="AC44" i="110"/>
  <c r="AG44" i="110"/>
  <c r="BE33" i="110"/>
  <c r="BB33" i="110"/>
  <c r="BQ16" i="110" s="1"/>
  <c r="BG33" i="110"/>
  <c r="BD33" i="110"/>
  <c r="BG13" i="110"/>
  <c r="BD13" i="110"/>
  <c r="BG12" i="110"/>
  <c r="BD12" i="110"/>
  <c r="BE11" i="110"/>
  <c r="BB11" i="110"/>
  <c r="BQ12" i="110" s="1"/>
  <c r="CI11" i="110" s="1"/>
  <c r="BE13" i="110"/>
  <c r="BB13" i="110"/>
  <c r="BE12" i="110"/>
  <c r="BB12" i="110"/>
  <c r="BG11" i="110"/>
  <c r="BD11" i="110"/>
  <c r="R49" i="109"/>
  <c r="AA44" i="109" s="1"/>
  <c r="AG43" i="109"/>
  <c r="AJ43" i="109"/>
  <c r="AJ44" i="109"/>
  <c r="AG44" i="109"/>
  <c r="AK43" i="109"/>
  <c r="AV43" i="109" s="1"/>
  <c r="AC43" i="109"/>
  <c r="AJ45" i="109"/>
  <c r="AG45" i="109"/>
  <c r="AJ46" i="109"/>
  <c r="AG46" i="109"/>
  <c r="AC45" i="109"/>
  <c r="AK45" i="109"/>
  <c r="AV45" i="109" s="1"/>
  <c r="AL46" i="109"/>
  <c r="AW46" i="109" s="1"/>
  <c r="AC46" i="109"/>
  <c r="AC44" i="109"/>
  <c r="AK44" i="109"/>
  <c r="AV44" i="109" s="1"/>
  <c r="AS35" i="109"/>
  <c r="AS32" i="109"/>
  <c r="AS34" i="109"/>
  <c r="AG46" i="108"/>
  <c r="AJ46" i="108"/>
  <c r="AL46" i="108"/>
  <c r="AW46" i="108" s="1"/>
  <c r="AC46" i="108"/>
  <c r="AV45" i="108"/>
  <c r="AN45" i="108"/>
  <c r="AG45" i="108"/>
  <c r="AJ45" i="108"/>
  <c r="AL45" i="108"/>
  <c r="AW45" i="108" s="1"/>
  <c r="AC45" i="108"/>
  <c r="AK43" i="108"/>
  <c r="AV43" i="108" s="1"/>
  <c r="AC43" i="108"/>
  <c r="AG43" i="108"/>
  <c r="AL44" i="108"/>
  <c r="AW44" i="108" s="1"/>
  <c r="AC44" i="108"/>
  <c r="AG44" i="108"/>
  <c r="AS34" i="108"/>
  <c r="AS33" i="108"/>
  <c r="AS35" i="108"/>
  <c r="AS32" i="108"/>
  <c r="BE32" i="108"/>
  <c r="BB32" i="108"/>
  <c r="BL14" i="108" s="1"/>
  <c r="BG32" i="108"/>
  <c r="BD32" i="108"/>
  <c r="BE35" i="108"/>
  <c r="BD33" i="108"/>
  <c r="BB34" i="108"/>
  <c r="BD35" i="108"/>
  <c r="BB33" i="108"/>
  <c r="BQ16" i="108" s="1"/>
  <c r="BD34" i="108"/>
  <c r="BB35" i="108"/>
  <c r="BG33" i="108"/>
  <c r="BE34" i="108"/>
  <c r="BG35" i="108"/>
  <c r="BE33" i="108"/>
  <c r="BG34" i="108"/>
  <c r="AS21" i="108"/>
  <c r="AS24" i="108"/>
  <c r="AS22" i="108"/>
  <c r="AS23" i="108"/>
  <c r="BE10" i="108"/>
  <c r="BB10" i="108"/>
  <c r="BL10" i="108" s="1"/>
  <c r="CI10" i="108" s="1"/>
  <c r="BG10" i="108"/>
  <c r="BD10" i="108"/>
  <c r="AK44" i="87"/>
  <c r="AV44" i="87" s="1"/>
  <c r="AC44" i="87"/>
  <c r="AG44" i="87"/>
  <c r="AL43" i="87"/>
  <c r="AW43" i="87" s="1"/>
  <c r="AC43" i="87"/>
  <c r="AG43" i="87"/>
  <c r="BE32" i="131" l="1"/>
  <c r="BD32" i="131"/>
  <c r="BB32" i="131"/>
  <c r="BL14" i="131" s="1"/>
  <c r="BG32" i="131"/>
  <c r="BB35" i="131"/>
  <c r="AS13" i="128"/>
  <c r="AS11" i="128"/>
  <c r="BG13" i="128" s="1"/>
  <c r="AS24" i="128"/>
  <c r="AS45" i="128"/>
  <c r="BG46" i="131"/>
  <c r="BD46" i="131"/>
  <c r="BG45" i="131"/>
  <c r="BD45" i="131"/>
  <c r="BG44" i="131"/>
  <c r="BD44" i="131"/>
  <c r="BE43" i="131"/>
  <c r="BB43" i="131"/>
  <c r="BL16" i="131" s="1"/>
  <c r="CI16" i="131" s="1"/>
  <c r="BE46" i="131"/>
  <c r="BB46" i="131"/>
  <c r="BE45" i="131"/>
  <c r="BB45" i="131"/>
  <c r="BE44" i="131"/>
  <c r="BB44" i="131"/>
  <c r="BQ14" i="131" s="1"/>
  <c r="CI17" i="131" s="1"/>
  <c r="BG43" i="131"/>
  <c r="BD43" i="131"/>
  <c r="BG24" i="131"/>
  <c r="BD24" i="131"/>
  <c r="BG23" i="131"/>
  <c r="BD23" i="131"/>
  <c r="BE22" i="131"/>
  <c r="BB22" i="131"/>
  <c r="BQ10" i="131" s="1"/>
  <c r="BG21" i="131"/>
  <c r="BD21" i="131"/>
  <c r="BE24" i="131"/>
  <c r="BB24" i="131"/>
  <c r="BE23" i="131"/>
  <c r="BB23" i="131"/>
  <c r="BG22" i="131"/>
  <c r="BD22" i="131"/>
  <c r="BE21" i="131"/>
  <c r="BB21" i="131"/>
  <c r="BL12" i="131" s="1"/>
  <c r="BE33" i="131"/>
  <c r="BD33" i="131"/>
  <c r="BB34" i="131"/>
  <c r="BD35" i="131"/>
  <c r="BG34" i="131"/>
  <c r="BE35" i="131"/>
  <c r="BG13" i="131"/>
  <c r="BD13" i="131"/>
  <c r="BG12" i="131"/>
  <c r="BD12" i="131"/>
  <c r="BE11" i="131"/>
  <c r="BB11" i="131"/>
  <c r="BQ12" i="131" s="1"/>
  <c r="CI11" i="131" s="1"/>
  <c r="BE10" i="131"/>
  <c r="BB10" i="131"/>
  <c r="BL10" i="131" s="1"/>
  <c r="CI10" i="131" s="1"/>
  <c r="BE13" i="131"/>
  <c r="BB13" i="131"/>
  <c r="BE12" i="131"/>
  <c r="BB12" i="131"/>
  <c r="BG11" i="131"/>
  <c r="BD11" i="131"/>
  <c r="BG10" i="131"/>
  <c r="BD10" i="131"/>
  <c r="BQ23" i="131"/>
  <c r="CI14" i="131"/>
  <c r="BB33" i="131"/>
  <c r="BQ16" i="131" s="1"/>
  <c r="BD34" i="131"/>
  <c r="BG33" i="131"/>
  <c r="BE34" i="131"/>
  <c r="BG35" i="131"/>
  <c r="BG46" i="130"/>
  <c r="BD46" i="130"/>
  <c r="BG45" i="130"/>
  <c r="BD45" i="130"/>
  <c r="BG44" i="130"/>
  <c r="BD44" i="130"/>
  <c r="BE43" i="130"/>
  <c r="BB43" i="130"/>
  <c r="BL16" i="130" s="1"/>
  <c r="CI16" i="130" s="1"/>
  <c r="BE46" i="130"/>
  <c r="BB46" i="130"/>
  <c r="BE45" i="130"/>
  <c r="BB45" i="130"/>
  <c r="BE44" i="130"/>
  <c r="BB44" i="130"/>
  <c r="BQ14" i="130" s="1"/>
  <c r="BG43" i="130"/>
  <c r="BD43" i="130"/>
  <c r="BE35" i="130"/>
  <c r="BB35" i="130"/>
  <c r="BG35" i="130"/>
  <c r="BD35" i="130"/>
  <c r="BE34" i="130"/>
  <c r="BB34" i="130"/>
  <c r="BG34" i="130"/>
  <c r="BE33" i="130"/>
  <c r="BB33" i="130"/>
  <c r="BQ16" i="130" s="1"/>
  <c r="BE32" i="130"/>
  <c r="BB32" i="130"/>
  <c r="BL14" i="130" s="1"/>
  <c r="CI14" i="130" s="1"/>
  <c r="BD34" i="130"/>
  <c r="BG33" i="130"/>
  <c r="BD33" i="130"/>
  <c r="BG32" i="130"/>
  <c r="BD32" i="130"/>
  <c r="BE13" i="130"/>
  <c r="BB13" i="130"/>
  <c r="BE12" i="130"/>
  <c r="BB12" i="130"/>
  <c r="BG11" i="130"/>
  <c r="BD11" i="130"/>
  <c r="BG10" i="130"/>
  <c r="BD10" i="130"/>
  <c r="BG13" i="130"/>
  <c r="BD13" i="130"/>
  <c r="BG12" i="130"/>
  <c r="BD12" i="130"/>
  <c r="BE11" i="130"/>
  <c r="BB11" i="130"/>
  <c r="BQ12" i="130" s="1"/>
  <c r="CI11" i="130" s="1"/>
  <c r="BE10" i="130"/>
  <c r="BB10" i="130"/>
  <c r="BL10" i="130" s="1"/>
  <c r="CI10" i="130" s="1"/>
  <c r="BE24" i="130"/>
  <c r="BB24" i="130"/>
  <c r="BE23" i="130"/>
  <c r="BB23" i="130"/>
  <c r="BG22" i="130"/>
  <c r="BD22" i="130"/>
  <c r="BG24" i="130"/>
  <c r="BD24" i="130"/>
  <c r="BG23" i="130"/>
  <c r="BD23" i="130"/>
  <c r="BE22" i="130"/>
  <c r="BB22" i="130"/>
  <c r="BQ10" i="130" s="1"/>
  <c r="BG21" i="130"/>
  <c r="BD21" i="130"/>
  <c r="BE21" i="130"/>
  <c r="BB21" i="130"/>
  <c r="BL12" i="130" s="1"/>
  <c r="BG46" i="129"/>
  <c r="BD46" i="129"/>
  <c r="BG45" i="129"/>
  <c r="BD45" i="129"/>
  <c r="BG44" i="129"/>
  <c r="BD44" i="129"/>
  <c r="BE43" i="129"/>
  <c r="BB43" i="129"/>
  <c r="BL16" i="129" s="1"/>
  <c r="BE46" i="129"/>
  <c r="BB46" i="129"/>
  <c r="BE45" i="129"/>
  <c r="BB45" i="129"/>
  <c r="BE44" i="129"/>
  <c r="BB44" i="129"/>
  <c r="BQ14" i="129" s="1"/>
  <c r="CI17" i="129" s="1"/>
  <c r="BG43" i="129"/>
  <c r="BD43" i="129"/>
  <c r="BE24" i="129"/>
  <c r="BB24" i="129"/>
  <c r="BE23" i="129"/>
  <c r="BB23" i="129"/>
  <c r="BG24" i="129"/>
  <c r="BD24" i="129"/>
  <c r="BG23" i="129"/>
  <c r="BD23" i="129"/>
  <c r="BE22" i="129"/>
  <c r="BB22" i="129"/>
  <c r="BQ10" i="129" s="1"/>
  <c r="BD22" i="129"/>
  <c r="BG21" i="129"/>
  <c r="BD21" i="129"/>
  <c r="BG22" i="129"/>
  <c r="BE21" i="129"/>
  <c r="BB21" i="129"/>
  <c r="BL12" i="129" s="1"/>
  <c r="BE13" i="129"/>
  <c r="BB13" i="129"/>
  <c r="BE12" i="129"/>
  <c r="BB12" i="129"/>
  <c r="BG11" i="129"/>
  <c r="BD11" i="129"/>
  <c r="BG10" i="129"/>
  <c r="BD10" i="129"/>
  <c r="BG13" i="129"/>
  <c r="BD13" i="129"/>
  <c r="BG12" i="129"/>
  <c r="BD12" i="129"/>
  <c r="BE11" i="129"/>
  <c r="BB11" i="129"/>
  <c r="BQ12" i="129" s="1"/>
  <c r="CI11" i="129" s="1"/>
  <c r="BE10" i="129"/>
  <c r="BB10" i="129"/>
  <c r="BL10" i="129" s="1"/>
  <c r="CI10" i="129" s="1"/>
  <c r="BE35" i="129"/>
  <c r="BB35" i="129"/>
  <c r="BG34" i="129"/>
  <c r="BG35" i="129"/>
  <c r="BD35" i="129"/>
  <c r="BE34" i="129"/>
  <c r="BB34" i="129"/>
  <c r="BE33" i="129"/>
  <c r="BB33" i="129"/>
  <c r="BQ16" i="129" s="1"/>
  <c r="CI15" i="129" s="1"/>
  <c r="BE32" i="129"/>
  <c r="BB32" i="129"/>
  <c r="BL14" i="129" s="1"/>
  <c r="BD34" i="129"/>
  <c r="BG33" i="129"/>
  <c r="BD33" i="129"/>
  <c r="BG32" i="129"/>
  <c r="BD32" i="129"/>
  <c r="BG46" i="128"/>
  <c r="BD46" i="128"/>
  <c r="BG45" i="128"/>
  <c r="BD45" i="128"/>
  <c r="BG44" i="128"/>
  <c r="BD44" i="128"/>
  <c r="BE43" i="128"/>
  <c r="BB43" i="128"/>
  <c r="BL16" i="128" s="1"/>
  <c r="BE46" i="128"/>
  <c r="BB46" i="128"/>
  <c r="BE45" i="128"/>
  <c r="BB45" i="128"/>
  <c r="BE44" i="128"/>
  <c r="BB44" i="128"/>
  <c r="BQ14" i="128" s="1"/>
  <c r="CI17" i="128" s="1"/>
  <c r="BG43" i="128"/>
  <c r="BD43" i="128"/>
  <c r="BE24" i="128"/>
  <c r="BB24" i="128"/>
  <c r="BE23" i="128"/>
  <c r="BB23" i="128"/>
  <c r="BG22" i="128"/>
  <c r="BD22" i="128"/>
  <c r="BG24" i="128"/>
  <c r="BD24" i="128"/>
  <c r="BG23" i="128"/>
  <c r="BD23" i="128"/>
  <c r="BE22" i="128"/>
  <c r="BB22" i="128"/>
  <c r="BQ10" i="128" s="1"/>
  <c r="BG21" i="128"/>
  <c r="BD21" i="128"/>
  <c r="BB21" i="128"/>
  <c r="BL12" i="128" s="1"/>
  <c r="BE21" i="128"/>
  <c r="BD10" i="128"/>
  <c r="BD11" i="128"/>
  <c r="BB13" i="128"/>
  <c r="BB11" i="128"/>
  <c r="BQ12" i="128" s="1"/>
  <c r="CI11" i="128" s="1"/>
  <c r="BE35" i="128"/>
  <c r="BB35" i="128"/>
  <c r="BG34" i="128"/>
  <c r="BD34" i="128"/>
  <c r="BG35" i="128"/>
  <c r="BD35" i="128"/>
  <c r="BE34" i="128"/>
  <c r="BB34" i="128"/>
  <c r="BE33" i="128"/>
  <c r="BB33" i="128"/>
  <c r="BQ16" i="128" s="1"/>
  <c r="CI15" i="128" s="1"/>
  <c r="BE32" i="128"/>
  <c r="BB32" i="128"/>
  <c r="BL14" i="128" s="1"/>
  <c r="BG33" i="128"/>
  <c r="BD33" i="128"/>
  <c r="BG32" i="128"/>
  <c r="BD32" i="128"/>
  <c r="BG10" i="128"/>
  <c r="BG11" i="128"/>
  <c r="BE13" i="128"/>
  <c r="BE11" i="128"/>
  <c r="BG24" i="127"/>
  <c r="BD24" i="127"/>
  <c r="BG23" i="127"/>
  <c r="BD23" i="127"/>
  <c r="BE22" i="127"/>
  <c r="BB22" i="127"/>
  <c r="BQ10" i="127" s="1"/>
  <c r="CI13" i="127" s="1"/>
  <c r="BE24" i="127"/>
  <c r="BB24" i="127"/>
  <c r="BE23" i="127"/>
  <c r="BB23" i="127"/>
  <c r="BG22" i="127"/>
  <c r="BD22" i="127"/>
  <c r="BG21" i="127"/>
  <c r="BD21" i="127"/>
  <c r="BE21" i="127"/>
  <c r="BB21" i="127"/>
  <c r="BL12" i="127" s="1"/>
  <c r="BE13" i="127"/>
  <c r="BB13" i="127"/>
  <c r="BE12" i="127"/>
  <c r="BB12" i="127"/>
  <c r="BG11" i="127"/>
  <c r="BD11" i="127"/>
  <c r="BG10" i="127"/>
  <c r="BD10" i="127"/>
  <c r="BG13" i="127"/>
  <c r="BD13" i="127"/>
  <c r="BG12" i="127"/>
  <c r="BD12" i="127"/>
  <c r="BE11" i="127"/>
  <c r="BB11" i="127"/>
  <c r="BQ12" i="127" s="1"/>
  <c r="CI11" i="127" s="1"/>
  <c r="BE10" i="127"/>
  <c r="BB10" i="127"/>
  <c r="BL10" i="127" s="1"/>
  <c r="BG46" i="127"/>
  <c r="BD46" i="127"/>
  <c r="BG45" i="127"/>
  <c r="BD45" i="127"/>
  <c r="BG44" i="127"/>
  <c r="BD44" i="127"/>
  <c r="BE43" i="127"/>
  <c r="BB43" i="127"/>
  <c r="BL16" i="127" s="1"/>
  <c r="BE46" i="127"/>
  <c r="BB46" i="127"/>
  <c r="BE45" i="127"/>
  <c r="BB45" i="127"/>
  <c r="BE44" i="127"/>
  <c r="BB44" i="127"/>
  <c r="BQ14" i="127" s="1"/>
  <c r="CI17" i="127" s="1"/>
  <c r="BG43" i="127"/>
  <c r="BD43" i="127"/>
  <c r="BE33" i="127"/>
  <c r="BD33" i="127"/>
  <c r="BB34" i="127"/>
  <c r="BD35" i="127"/>
  <c r="BG34" i="127"/>
  <c r="BE35" i="127"/>
  <c r="BQ23" i="127"/>
  <c r="CI25" i="127" s="1"/>
  <c r="CI14" i="127"/>
  <c r="BB33" i="127"/>
  <c r="BQ16" i="127" s="1"/>
  <c r="CI15" i="127" s="1"/>
  <c r="BD34" i="127"/>
  <c r="BG33" i="127"/>
  <c r="BE34" i="127"/>
  <c r="BG35" i="127"/>
  <c r="CJ33" i="92"/>
  <c r="CJ33" i="108"/>
  <c r="CJ33" i="104"/>
  <c r="CL33" i="104" s="1"/>
  <c r="CJ33" i="121"/>
  <c r="CJ33" i="96"/>
  <c r="CJ33" i="88"/>
  <c r="CJ33" i="106"/>
  <c r="CJ33" i="120"/>
  <c r="CJ33" i="123"/>
  <c r="CJ33" i="110"/>
  <c r="CK33" i="110" s="1"/>
  <c r="CJ33" i="82"/>
  <c r="CL33" i="82" s="1"/>
  <c r="CJ33" i="112"/>
  <c r="CK33" i="112" s="1"/>
  <c r="CJ33" i="126"/>
  <c r="CJ33" i="83"/>
  <c r="CK33" i="83" s="1"/>
  <c r="CJ33" i="98"/>
  <c r="CK33" i="98" s="1"/>
  <c r="CJ33" i="114"/>
  <c r="CL33" i="114" s="1"/>
  <c r="CJ33" i="109"/>
  <c r="CK33" i="109" s="1"/>
  <c r="CJ33" i="119"/>
  <c r="CL26" i="103"/>
  <c r="CM25" i="103" s="1"/>
  <c r="CL32" i="91"/>
  <c r="CL25" i="84"/>
  <c r="CK25" i="101"/>
  <c r="CL32" i="93"/>
  <c r="CL25" i="86"/>
  <c r="CK25" i="98"/>
  <c r="CL32" i="99"/>
  <c r="CK32" i="83"/>
  <c r="CJ33" i="117"/>
  <c r="CK33" i="117" s="1"/>
  <c r="CJ33" i="105"/>
  <c r="CL33" i="105" s="1"/>
  <c r="CJ33" i="94"/>
  <c r="CL33" i="94" s="1"/>
  <c r="CJ33" i="86"/>
  <c r="CL33" i="86" s="1"/>
  <c r="CJ33" i="90"/>
  <c r="CL33" i="90" s="1"/>
  <c r="CJ33" i="103"/>
  <c r="CK33" i="103" s="1"/>
  <c r="CJ33" i="101"/>
  <c r="CL33" i="101" s="1"/>
  <c r="CJ33" i="118"/>
  <c r="CL33" i="118" s="1"/>
  <c r="CJ33" i="85"/>
  <c r="CK33" i="85" s="1"/>
  <c r="CJ33" i="93"/>
  <c r="CK33" i="93" s="1"/>
  <c r="CJ33" i="89"/>
  <c r="CL33" i="89" s="1"/>
  <c r="CJ33" i="95"/>
  <c r="CK33" i="95" s="1"/>
  <c r="CJ33" i="102"/>
  <c r="CK33" i="102" s="1"/>
  <c r="CJ33" i="111"/>
  <c r="CJ33" i="99"/>
  <c r="CK33" i="99" s="1"/>
  <c r="CJ33" i="107"/>
  <c r="CL33" i="107" s="1"/>
  <c r="CJ33" i="115"/>
  <c r="CK33" i="115" s="1"/>
  <c r="CJ33" i="122"/>
  <c r="CL33" i="122" s="1"/>
  <c r="CJ33" i="125"/>
  <c r="CL33" i="125" s="1"/>
  <c r="CJ33" i="84"/>
  <c r="CL33" i="84" s="1"/>
  <c r="CK24" i="87"/>
  <c r="CJ33" i="116"/>
  <c r="CK33" i="116" s="1"/>
  <c r="CL25" i="88"/>
  <c r="CL26" i="90"/>
  <c r="CJ33" i="87"/>
  <c r="CK33" i="87" s="1"/>
  <c r="BK39" i="1"/>
  <c r="CK25" i="90"/>
  <c r="CL25" i="90"/>
  <c r="CK24" i="94"/>
  <c r="CL24" i="67"/>
  <c r="CK23" i="106"/>
  <c r="CL23" i="106"/>
  <c r="CK23" i="104"/>
  <c r="CL23" i="104"/>
  <c r="CL23" i="88"/>
  <c r="CK23" i="88"/>
  <c r="CL23" i="89"/>
  <c r="CK23" i="89"/>
  <c r="CK23" i="118"/>
  <c r="CL23" i="118"/>
  <c r="CL23" i="98"/>
  <c r="CK23" i="98"/>
  <c r="CL23" i="95"/>
  <c r="CK23" i="95"/>
  <c r="CG49" i="99"/>
  <c r="BQ44" i="99" s="1"/>
  <c r="CG49" i="116"/>
  <c r="BQ44" i="116" s="1"/>
  <c r="CG49" i="119"/>
  <c r="BQ44" i="119" s="1"/>
  <c r="CK25" i="105"/>
  <c r="CL25" i="105"/>
  <c r="CL25" i="96"/>
  <c r="CK25" i="96"/>
  <c r="CK25" i="82"/>
  <c r="CL25" i="82"/>
  <c r="CL26" i="98"/>
  <c r="CM25" i="98" s="1"/>
  <c r="CG49" i="112"/>
  <c r="BQ44" i="112" s="1"/>
  <c r="CK26" i="83"/>
  <c r="CL26" i="83"/>
  <c r="CL26" i="94"/>
  <c r="CK26" i="94"/>
  <c r="CL32" i="84"/>
  <c r="CK32" i="84"/>
  <c r="CK32" i="92"/>
  <c r="CL32" i="92"/>
  <c r="CK32" i="88"/>
  <c r="CL32" i="88"/>
  <c r="CK32" i="67"/>
  <c r="CL32" i="67"/>
  <c r="CG49" i="89"/>
  <c r="BQ44" i="89" s="1"/>
  <c r="CG49" i="86"/>
  <c r="BQ44" i="86" s="1"/>
  <c r="CG49" i="110"/>
  <c r="BQ44" i="110" s="1"/>
  <c r="CG49" i="113"/>
  <c r="BQ44" i="113" s="1"/>
  <c r="CG49" i="85"/>
  <c r="BQ44" i="85" s="1"/>
  <c r="CG49" i="87"/>
  <c r="BQ44" i="87" s="1"/>
  <c r="CG49" i="103"/>
  <c r="BQ44" i="103" s="1"/>
  <c r="CG49" i="122"/>
  <c r="BQ44" i="122" s="1"/>
  <c r="CG49" i="90"/>
  <c r="BQ44" i="90" s="1"/>
  <c r="CG49" i="117"/>
  <c r="BQ44" i="117" s="1"/>
  <c r="CG49" i="100"/>
  <c r="BQ44" i="100" s="1"/>
  <c r="CL26" i="88"/>
  <c r="CK26" i="88"/>
  <c r="CL32" i="112"/>
  <c r="CK32" i="112"/>
  <c r="CK32" i="101"/>
  <c r="CL32" i="101"/>
  <c r="CK32" i="95"/>
  <c r="CL32" i="95"/>
  <c r="CK32" i="90"/>
  <c r="CL32" i="90"/>
  <c r="CK32" i="85"/>
  <c r="CL32" i="85"/>
  <c r="CK26" i="107"/>
  <c r="CL26" i="107"/>
  <c r="CL26" i="92"/>
  <c r="CK26" i="92"/>
  <c r="CL26" i="86"/>
  <c r="CK26" i="86"/>
  <c r="CK26" i="82"/>
  <c r="CL26" i="82"/>
  <c r="CK26" i="96"/>
  <c r="CL26" i="96"/>
  <c r="CK26" i="105"/>
  <c r="CL26" i="105"/>
  <c r="CL26" i="122"/>
  <c r="CK26" i="122"/>
  <c r="CL26" i="93"/>
  <c r="CK26" i="93"/>
  <c r="CL26" i="102"/>
  <c r="CK26" i="102"/>
  <c r="CK26" i="113"/>
  <c r="CL26" i="113"/>
  <c r="CL26" i="95"/>
  <c r="CK26" i="95"/>
  <c r="CK26" i="85"/>
  <c r="CL26" i="85"/>
  <c r="CL26" i="67"/>
  <c r="CK26" i="67"/>
  <c r="CK26" i="84"/>
  <c r="CL26" i="84"/>
  <c r="CL26" i="89"/>
  <c r="CK26" i="89"/>
  <c r="CL26" i="101"/>
  <c r="CK26" i="101"/>
  <c r="CK26" i="91"/>
  <c r="CL26" i="91"/>
  <c r="CK26" i="99"/>
  <c r="CL26" i="99"/>
  <c r="CL26" i="106"/>
  <c r="CK26" i="106"/>
  <c r="CK26" i="112"/>
  <c r="CL26" i="112"/>
  <c r="CL24" i="122"/>
  <c r="CK24" i="122"/>
  <c r="CL24" i="98"/>
  <c r="CK24" i="98"/>
  <c r="CK24" i="96"/>
  <c r="CL24" i="96"/>
  <c r="CK33" i="100"/>
  <c r="CL33" i="100"/>
  <c r="CL24" i="104"/>
  <c r="CK24" i="104"/>
  <c r="CL24" i="105"/>
  <c r="CK24" i="105"/>
  <c r="CK24" i="90"/>
  <c r="CL24" i="90"/>
  <c r="CK24" i="86"/>
  <c r="CL24" i="86"/>
  <c r="CK33" i="84"/>
  <c r="CM23" i="122"/>
  <c r="AQ10" i="1"/>
  <c r="AH44" i="1"/>
  <c r="AP43" i="1"/>
  <c r="AN46" i="1"/>
  <c r="AN45" i="1"/>
  <c r="AN44" i="1"/>
  <c r="AU43" i="1"/>
  <c r="AQ43" i="1"/>
  <c r="AQ44" i="1"/>
  <c r="AU44" i="1"/>
  <c r="AP44" i="1"/>
  <c r="AO43" i="1"/>
  <c r="AO46" i="1"/>
  <c r="AO45" i="1"/>
  <c r="AH45" i="1"/>
  <c r="AH43" i="1"/>
  <c r="AH46" i="1"/>
  <c r="CK23" i="117"/>
  <c r="CL23" i="117"/>
  <c r="CL23" i="105"/>
  <c r="CK23" i="105"/>
  <c r="CK23" i="103"/>
  <c r="CL23" i="103"/>
  <c r="CL23" i="96"/>
  <c r="CK23" i="96"/>
  <c r="CL23" i="86"/>
  <c r="CK23" i="86"/>
  <c r="CL23" i="94"/>
  <c r="CK23" i="94"/>
  <c r="CL23" i="87"/>
  <c r="CK23" i="87"/>
  <c r="CK23" i="67"/>
  <c r="CL23" i="67"/>
  <c r="CK32" i="86"/>
  <c r="CL32" i="86"/>
  <c r="CK32" i="105"/>
  <c r="CL32" i="105"/>
  <c r="CK32" i="102"/>
  <c r="CL32" i="102"/>
  <c r="CL32" i="114"/>
  <c r="CK32" i="114"/>
  <c r="CL33" i="91"/>
  <c r="CK33" i="91"/>
  <c r="CK33" i="86"/>
  <c r="CL33" i="103"/>
  <c r="CL33" i="85"/>
  <c r="CL33" i="93"/>
  <c r="CK33" i="89"/>
  <c r="CL33" i="95"/>
  <c r="CL33" i="102"/>
  <c r="CK33" i="107"/>
  <c r="CK33" i="122"/>
  <c r="CK23" i="114"/>
  <c r="CL23" i="114"/>
  <c r="CK23" i="100"/>
  <c r="CL23" i="100"/>
  <c r="CK23" i="107"/>
  <c r="CL23" i="107"/>
  <c r="CK23" i="99"/>
  <c r="CL23" i="99"/>
  <c r="CK23" i="91"/>
  <c r="CL23" i="91"/>
  <c r="CK23" i="84"/>
  <c r="CL23" i="84"/>
  <c r="CK23" i="90"/>
  <c r="CL23" i="90"/>
  <c r="CK23" i="82"/>
  <c r="CL23" i="82"/>
  <c r="CK32" i="82"/>
  <c r="CL32" i="82"/>
  <c r="CK32" i="98"/>
  <c r="CL32" i="98"/>
  <c r="CK32" i="100"/>
  <c r="CL32" i="100"/>
  <c r="CK32" i="106"/>
  <c r="CL32" i="106"/>
  <c r="CK33" i="105"/>
  <c r="CL33" i="67"/>
  <c r="CK33" i="67"/>
  <c r="CK33" i="82"/>
  <c r="CK33" i="96"/>
  <c r="CL33" i="96"/>
  <c r="CK33" i="88"/>
  <c r="CL33" i="88"/>
  <c r="CL33" i="83"/>
  <c r="CK33" i="92"/>
  <c r="CL33" i="92"/>
  <c r="CL33" i="98"/>
  <c r="CK33" i="106"/>
  <c r="CL33" i="106"/>
  <c r="CK33" i="114"/>
  <c r="CK25" i="102"/>
  <c r="CL25" i="102"/>
  <c r="CK25" i="93"/>
  <c r="CL25" i="93"/>
  <c r="CK25" i="122"/>
  <c r="CL25" i="122"/>
  <c r="CL25" i="112"/>
  <c r="CK25" i="112"/>
  <c r="CK25" i="106"/>
  <c r="CL25" i="106"/>
  <c r="CK25" i="99"/>
  <c r="CL25" i="99"/>
  <c r="CL25" i="91"/>
  <c r="CK25" i="91"/>
  <c r="AP35" i="1"/>
  <c r="AU35" i="1"/>
  <c r="AQ34" i="1"/>
  <c r="AU33" i="1"/>
  <c r="AO32" i="1"/>
  <c r="AP33" i="1"/>
  <c r="AO34" i="1"/>
  <c r="AO35" i="1"/>
  <c r="AQ33" i="1"/>
  <c r="AN35" i="1"/>
  <c r="AN34" i="1"/>
  <c r="AN33" i="1"/>
  <c r="AU32" i="1"/>
  <c r="AP32" i="1"/>
  <c r="AQ32" i="1"/>
  <c r="AQ36" i="1" s="1"/>
  <c r="AH33" i="1"/>
  <c r="AH32" i="1"/>
  <c r="AH35" i="1"/>
  <c r="AH34" i="1"/>
  <c r="CK24" i="118"/>
  <c r="CL24" i="118"/>
  <c r="CK24" i="99"/>
  <c r="CL24" i="99"/>
  <c r="CK24" i="102"/>
  <c r="CL24" i="102"/>
  <c r="CL24" i="95"/>
  <c r="CK24" i="95"/>
  <c r="CL24" i="89"/>
  <c r="CK24" i="89"/>
  <c r="CL24" i="93"/>
  <c r="CK24" i="93"/>
  <c r="CL24" i="85"/>
  <c r="CK24" i="85"/>
  <c r="CL24" i="114"/>
  <c r="CK24" i="114"/>
  <c r="CL24" i="106"/>
  <c r="CK24" i="106"/>
  <c r="CL24" i="100"/>
  <c r="CK24" i="100"/>
  <c r="CL24" i="92"/>
  <c r="CK24" i="92"/>
  <c r="CL24" i="83"/>
  <c r="CK24" i="83"/>
  <c r="CK24" i="88"/>
  <c r="CL24" i="88"/>
  <c r="CL24" i="82"/>
  <c r="CK24" i="82"/>
  <c r="AU23" i="1"/>
  <c r="AP24" i="1"/>
  <c r="AQ23" i="1"/>
  <c r="AH23" i="1"/>
  <c r="AH21" i="1"/>
  <c r="AH24" i="1"/>
  <c r="AO24" i="1"/>
  <c r="AO21" i="1"/>
  <c r="AU22" i="1"/>
  <c r="AP22" i="1"/>
  <c r="AO23" i="1"/>
  <c r="AQ22" i="1"/>
  <c r="AN23" i="1"/>
  <c r="AQ21" i="1"/>
  <c r="AQ25" i="1" s="1"/>
  <c r="AN24" i="1"/>
  <c r="AP21" i="1"/>
  <c r="AP25" i="1" s="1"/>
  <c r="AU21" i="1"/>
  <c r="AN22" i="1"/>
  <c r="AN25" i="1" s="1"/>
  <c r="AH22" i="1"/>
  <c r="AO25" i="1"/>
  <c r="AP13" i="1"/>
  <c r="AP14" i="1" s="1"/>
  <c r="AU13" i="1"/>
  <c r="AN13" i="1"/>
  <c r="AN14" i="1" s="1"/>
  <c r="AQ12" i="1"/>
  <c r="AQ14" i="1" s="1"/>
  <c r="AH12" i="1"/>
  <c r="CL24" i="103"/>
  <c r="CK24" i="103"/>
  <c r="CL24" i="109"/>
  <c r="CK24" i="109"/>
  <c r="CL24" i="117"/>
  <c r="CK24" i="117"/>
  <c r="CK24" i="107"/>
  <c r="CL24" i="107"/>
  <c r="CK24" i="124"/>
  <c r="CL24" i="124"/>
  <c r="CL33" i="117"/>
  <c r="AH11" i="1"/>
  <c r="AO14" i="1"/>
  <c r="AH10" i="1"/>
  <c r="AU46" i="126"/>
  <c r="AQ45" i="126"/>
  <c r="AP46" i="126"/>
  <c r="AU45" i="126"/>
  <c r="AH44" i="126"/>
  <c r="AP44" i="126"/>
  <c r="AO46" i="126"/>
  <c r="AO45" i="126"/>
  <c r="AO43" i="126"/>
  <c r="AO47" i="126" s="1"/>
  <c r="AR44" i="126" s="1"/>
  <c r="AU44" i="126"/>
  <c r="AQ44" i="126"/>
  <c r="AU43" i="126"/>
  <c r="AN46" i="126"/>
  <c r="AN45" i="126"/>
  <c r="AN44" i="126"/>
  <c r="AP43" i="126"/>
  <c r="AP47" i="126" s="1"/>
  <c r="AR45" i="126" s="1"/>
  <c r="AQ43" i="126"/>
  <c r="AQ47" i="126" s="1"/>
  <c r="AR46" i="126" s="1"/>
  <c r="AH46" i="126"/>
  <c r="AN47" i="126"/>
  <c r="AR43" i="126" s="1"/>
  <c r="AH43" i="126"/>
  <c r="AH45" i="126"/>
  <c r="BG32" i="126"/>
  <c r="BD32" i="126"/>
  <c r="BE32" i="126"/>
  <c r="BB32" i="126"/>
  <c r="BL14" i="126" s="1"/>
  <c r="BD35" i="126"/>
  <c r="BE33" i="126"/>
  <c r="BG34" i="126"/>
  <c r="BE35" i="126"/>
  <c r="BG33" i="126"/>
  <c r="BE34" i="126"/>
  <c r="BG35" i="126"/>
  <c r="BB33" i="126"/>
  <c r="BQ16" i="126" s="1"/>
  <c r="BD34" i="126"/>
  <c r="BB35" i="126"/>
  <c r="BD33" i="126"/>
  <c r="BB34" i="126"/>
  <c r="BG24" i="126"/>
  <c r="BD24" i="126"/>
  <c r="BG23" i="126"/>
  <c r="BD23" i="126"/>
  <c r="BE22" i="126"/>
  <c r="BB22" i="126"/>
  <c r="BQ10" i="126" s="1"/>
  <c r="CI13" i="126" s="1"/>
  <c r="BG21" i="126"/>
  <c r="BD21" i="126"/>
  <c r="BE24" i="126"/>
  <c r="BB24" i="126"/>
  <c r="BE23" i="126"/>
  <c r="BB23" i="126"/>
  <c r="BG22" i="126"/>
  <c r="BD22" i="126"/>
  <c r="BE21" i="126"/>
  <c r="BB21" i="126"/>
  <c r="BL12" i="126" s="1"/>
  <c r="BE13" i="126"/>
  <c r="BB13" i="126"/>
  <c r="BE12" i="126"/>
  <c r="BB12" i="126"/>
  <c r="BG11" i="126"/>
  <c r="BD11" i="126"/>
  <c r="BG10" i="126"/>
  <c r="BD10" i="126"/>
  <c r="BG13" i="126"/>
  <c r="BD13" i="126"/>
  <c r="BG12" i="126"/>
  <c r="BD12" i="126"/>
  <c r="BE11" i="126"/>
  <c r="BB11" i="126"/>
  <c r="BQ12" i="126" s="1"/>
  <c r="CI11" i="126" s="1"/>
  <c r="BE10" i="126"/>
  <c r="BB10" i="126"/>
  <c r="BL10" i="126" s="1"/>
  <c r="AU46" i="125"/>
  <c r="AQ45" i="125"/>
  <c r="AP46" i="125"/>
  <c r="AU45" i="125"/>
  <c r="AQ44" i="125"/>
  <c r="AU44" i="125"/>
  <c r="AO46" i="125"/>
  <c r="AO45" i="125"/>
  <c r="AO43" i="125"/>
  <c r="AP44" i="125"/>
  <c r="AO47" i="125"/>
  <c r="AR44" i="125" s="1"/>
  <c r="AH44" i="125"/>
  <c r="AH45" i="125"/>
  <c r="AH43" i="125"/>
  <c r="AH46" i="125"/>
  <c r="AN46" i="125"/>
  <c r="AN45" i="125"/>
  <c r="AN44" i="125"/>
  <c r="AN47" i="125" s="1"/>
  <c r="AR43" i="125" s="1"/>
  <c r="AU43" i="125"/>
  <c r="AQ43" i="125"/>
  <c r="AQ47" i="125" s="1"/>
  <c r="AR46" i="125" s="1"/>
  <c r="AP43" i="125"/>
  <c r="AP47" i="125" s="1"/>
  <c r="AR45" i="125" s="1"/>
  <c r="BQ25" i="125"/>
  <c r="CI26" i="125" s="1"/>
  <c r="CI15" i="125"/>
  <c r="CI11" i="125"/>
  <c r="BL25" i="125"/>
  <c r="AQ45" i="124"/>
  <c r="AP46" i="124"/>
  <c r="AU45" i="124"/>
  <c r="AP43" i="124"/>
  <c r="AP44" i="124"/>
  <c r="AH45" i="124"/>
  <c r="AP47" i="124"/>
  <c r="AR45" i="124" s="1"/>
  <c r="AN44" i="124"/>
  <c r="AN47" i="124" s="1"/>
  <c r="AR43" i="124" s="1"/>
  <c r="AQ44" i="124"/>
  <c r="AQ47" i="124" s="1"/>
  <c r="AR46" i="124" s="1"/>
  <c r="AU44" i="124"/>
  <c r="AO46" i="124"/>
  <c r="AO45" i="124"/>
  <c r="AO43" i="124"/>
  <c r="AH46" i="124"/>
  <c r="AH44" i="124"/>
  <c r="AH43" i="124"/>
  <c r="AO47" i="124"/>
  <c r="AR44" i="124" s="1"/>
  <c r="AS44" i="124" s="1"/>
  <c r="AU43" i="123"/>
  <c r="AN44" i="123"/>
  <c r="AO43" i="123"/>
  <c r="AV45" i="123"/>
  <c r="AN45" i="123"/>
  <c r="AH46" i="123"/>
  <c r="AN46" i="123"/>
  <c r="AQ43" i="123"/>
  <c r="AU46" i="123"/>
  <c r="AQ45" i="123"/>
  <c r="AQ44" i="123"/>
  <c r="AO46" i="123"/>
  <c r="AH43" i="123"/>
  <c r="AH44" i="123"/>
  <c r="AH45" i="123"/>
  <c r="AP44" i="123"/>
  <c r="AP46" i="123"/>
  <c r="AU45" i="123"/>
  <c r="AP43" i="123"/>
  <c r="AP47" i="123" s="1"/>
  <c r="AR45" i="123" s="1"/>
  <c r="AO45" i="123"/>
  <c r="AO47" i="123" s="1"/>
  <c r="AR44" i="123" s="1"/>
  <c r="BG32" i="123"/>
  <c r="BD32" i="123"/>
  <c r="BE32" i="123"/>
  <c r="BB32" i="123"/>
  <c r="BL14" i="123" s="1"/>
  <c r="BD35" i="123"/>
  <c r="BE33" i="123"/>
  <c r="BG34" i="123"/>
  <c r="BE35" i="123"/>
  <c r="BG33" i="123"/>
  <c r="BE34" i="123"/>
  <c r="BG35" i="123"/>
  <c r="BB33" i="123"/>
  <c r="BQ16" i="123" s="1"/>
  <c r="BD34" i="123"/>
  <c r="BB35" i="123"/>
  <c r="BD33" i="123"/>
  <c r="BB34" i="123"/>
  <c r="BG24" i="123"/>
  <c r="BD24" i="123"/>
  <c r="BG23" i="123"/>
  <c r="BD23" i="123"/>
  <c r="BE22" i="123"/>
  <c r="BB22" i="123"/>
  <c r="BQ10" i="123" s="1"/>
  <c r="BG21" i="123"/>
  <c r="BD21" i="123"/>
  <c r="BE24" i="123"/>
  <c r="BB24" i="123"/>
  <c r="BE23" i="123"/>
  <c r="BB23" i="123"/>
  <c r="BG22" i="123"/>
  <c r="BD22" i="123"/>
  <c r="BE21" i="123"/>
  <c r="BB21" i="123"/>
  <c r="BL12" i="123" s="1"/>
  <c r="CI12" i="123" s="1"/>
  <c r="CI11" i="123"/>
  <c r="BL25" i="123"/>
  <c r="AQ45" i="122"/>
  <c r="AP46" i="122"/>
  <c r="AU45" i="122"/>
  <c r="AQ44" i="122"/>
  <c r="AU44" i="122"/>
  <c r="AO46" i="122"/>
  <c r="AO45" i="122"/>
  <c r="AO43" i="122"/>
  <c r="AP44" i="122"/>
  <c r="AH44" i="122"/>
  <c r="AO47" i="122"/>
  <c r="AR44" i="122" s="1"/>
  <c r="AH45" i="122"/>
  <c r="AH46" i="122"/>
  <c r="AH43" i="122"/>
  <c r="AQ43" i="122"/>
  <c r="AQ47" i="122" s="1"/>
  <c r="AR46" i="122" s="1"/>
  <c r="AN46" i="122"/>
  <c r="AN45" i="122"/>
  <c r="AN44" i="122"/>
  <c r="AN47" i="122" s="1"/>
  <c r="AR43" i="122" s="1"/>
  <c r="AU43" i="122"/>
  <c r="AP43" i="122"/>
  <c r="AP47" i="122" s="1"/>
  <c r="AR45" i="122" s="1"/>
  <c r="AU46" i="121"/>
  <c r="AQ45" i="121"/>
  <c r="AP46" i="121"/>
  <c r="AU45" i="121"/>
  <c r="AP44" i="121"/>
  <c r="AQ44" i="121"/>
  <c r="AU44" i="121"/>
  <c r="AO46" i="121"/>
  <c r="AO45" i="121"/>
  <c r="AO43" i="121"/>
  <c r="AH44" i="121"/>
  <c r="AO47" i="121"/>
  <c r="AR44" i="121" s="1"/>
  <c r="AH43" i="121"/>
  <c r="AH46" i="121"/>
  <c r="AH45" i="121"/>
  <c r="AP43" i="121"/>
  <c r="AP47" i="121" s="1"/>
  <c r="AR45" i="121" s="1"/>
  <c r="AN46" i="121"/>
  <c r="AN45" i="121"/>
  <c r="AN44" i="121"/>
  <c r="AN47" i="121" s="1"/>
  <c r="AR43" i="121" s="1"/>
  <c r="AU43" i="121"/>
  <c r="AQ43" i="121"/>
  <c r="AQ47" i="121" s="1"/>
  <c r="AR46" i="121" s="1"/>
  <c r="AH32" i="121"/>
  <c r="AH34" i="121"/>
  <c r="AH33" i="121"/>
  <c r="AH35" i="121"/>
  <c r="AN36" i="121"/>
  <c r="AR32" i="121" s="1"/>
  <c r="AH24" i="121"/>
  <c r="AH21" i="121"/>
  <c r="AH23" i="121"/>
  <c r="AH22" i="121"/>
  <c r="AN25" i="121"/>
  <c r="AR21" i="121" s="1"/>
  <c r="CI11" i="121"/>
  <c r="AU46" i="120"/>
  <c r="AQ44" i="120"/>
  <c r="AQ43" i="120"/>
  <c r="AO46" i="120"/>
  <c r="AN46" i="120"/>
  <c r="AV45" i="120"/>
  <c r="AN45" i="120"/>
  <c r="AP46" i="120"/>
  <c r="AU45" i="120"/>
  <c r="AP43" i="120"/>
  <c r="AP44" i="120"/>
  <c r="AQ45" i="120"/>
  <c r="AQ47" i="120" s="1"/>
  <c r="AR46" i="120" s="1"/>
  <c r="AO45" i="120"/>
  <c r="AP47" i="120"/>
  <c r="AR45" i="120" s="1"/>
  <c r="AH46" i="120"/>
  <c r="AH43" i="120"/>
  <c r="AH45" i="120"/>
  <c r="AN47" i="120"/>
  <c r="AR43" i="120" s="1"/>
  <c r="AH44" i="120"/>
  <c r="AO47" i="120"/>
  <c r="AR44" i="120" s="1"/>
  <c r="AS44" i="120" s="1"/>
  <c r="BD35" i="120"/>
  <c r="BE32" i="120"/>
  <c r="BG32" i="120"/>
  <c r="BB32" i="120"/>
  <c r="BL14" i="120" s="1"/>
  <c r="BD32" i="120"/>
  <c r="BE33" i="120"/>
  <c r="BG34" i="120"/>
  <c r="BE35" i="120"/>
  <c r="BG33" i="120"/>
  <c r="BE34" i="120"/>
  <c r="BG35" i="120"/>
  <c r="BB33" i="120"/>
  <c r="BQ16" i="120" s="1"/>
  <c r="BD34" i="120"/>
  <c r="BB35" i="120"/>
  <c r="BD33" i="120"/>
  <c r="BB34" i="120"/>
  <c r="BG24" i="120"/>
  <c r="BD24" i="120"/>
  <c r="BG23" i="120"/>
  <c r="BD23" i="120"/>
  <c r="BE22" i="120"/>
  <c r="BB22" i="120"/>
  <c r="BQ10" i="120" s="1"/>
  <c r="BG21" i="120"/>
  <c r="BD21" i="120"/>
  <c r="BE24" i="120"/>
  <c r="BB24" i="120"/>
  <c r="BE23" i="120"/>
  <c r="BB23" i="120"/>
  <c r="BG22" i="120"/>
  <c r="BD22" i="120"/>
  <c r="BE21" i="120"/>
  <c r="BB21" i="120"/>
  <c r="BL12" i="120" s="1"/>
  <c r="CI12" i="120" s="1"/>
  <c r="AH12" i="120"/>
  <c r="AH11" i="120"/>
  <c r="AH10" i="120"/>
  <c r="AH13" i="120"/>
  <c r="AN14" i="120"/>
  <c r="AR10" i="120" s="1"/>
  <c r="AU46" i="119"/>
  <c r="AQ45" i="119"/>
  <c r="AP46" i="119"/>
  <c r="AU45" i="119"/>
  <c r="AU44" i="119"/>
  <c r="AO46" i="119"/>
  <c r="AO45" i="119"/>
  <c r="AO43" i="119"/>
  <c r="AP44" i="119"/>
  <c r="AQ44" i="119"/>
  <c r="AO47" i="119"/>
  <c r="AR44" i="119" s="1"/>
  <c r="AH44" i="119"/>
  <c r="AH45" i="119"/>
  <c r="AH46" i="119"/>
  <c r="AH43" i="119"/>
  <c r="AN46" i="119"/>
  <c r="AN45" i="119"/>
  <c r="AN44" i="119"/>
  <c r="AN47" i="119" s="1"/>
  <c r="AR43" i="119" s="1"/>
  <c r="AU43" i="119"/>
  <c r="AP43" i="119"/>
  <c r="AP47" i="119" s="1"/>
  <c r="AR45" i="119" s="1"/>
  <c r="AQ43" i="119"/>
  <c r="AQ47" i="119" s="1"/>
  <c r="AR46" i="119" s="1"/>
  <c r="BE32" i="119"/>
  <c r="BB32" i="119"/>
  <c r="BL14" i="119" s="1"/>
  <c r="BG32" i="119"/>
  <c r="BD32" i="119"/>
  <c r="BQ25" i="119"/>
  <c r="CI26" i="119" s="1"/>
  <c r="CI15" i="119"/>
  <c r="BE24" i="119"/>
  <c r="BB24" i="119"/>
  <c r="BE23" i="119"/>
  <c r="BB23" i="119"/>
  <c r="BG22" i="119"/>
  <c r="BD22" i="119"/>
  <c r="BE21" i="119"/>
  <c r="BB21" i="119"/>
  <c r="BL12" i="119" s="1"/>
  <c r="BG24" i="119"/>
  <c r="BD24" i="119"/>
  <c r="BG23" i="119"/>
  <c r="BD23" i="119"/>
  <c r="BE22" i="119"/>
  <c r="BB22" i="119"/>
  <c r="BQ10" i="119" s="1"/>
  <c r="BG21" i="119"/>
  <c r="BD21" i="119"/>
  <c r="AH46" i="118"/>
  <c r="AU46" i="118"/>
  <c r="AQ45" i="118"/>
  <c r="AQ44" i="118"/>
  <c r="AQ43" i="118"/>
  <c r="AQ47" i="118" s="1"/>
  <c r="AR46" i="118" s="1"/>
  <c r="AH45" i="118"/>
  <c r="AP44" i="118"/>
  <c r="AP46" i="118"/>
  <c r="AU45" i="118"/>
  <c r="AP43" i="118"/>
  <c r="AP47" i="118" s="1"/>
  <c r="AR45" i="118" s="1"/>
  <c r="AH44" i="118"/>
  <c r="AO46" i="118"/>
  <c r="AO45" i="118"/>
  <c r="AU44" i="118"/>
  <c r="AO43" i="118"/>
  <c r="AO47" i="118" s="1"/>
  <c r="AR44" i="118" s="1"/>
  <c r="AN46" i="118"/>
  <c r="AN45" i="118"/>
  <c r="AU43" i="118"/>
  <c r="AN44" i="118"/>
  <c r="AH43" i="118"/>
  <c r="AN47" i="118"/>
  <c r="AR43" i="118" s="1"/>
  <c r="BQ25" i="118"/>
  <c r="CI15" i="118"/>
  <c r="BE13" i="118"/>
  <c r="BB13" i="118"/>
  <c r="BE12" i="118"/>
  <c r="BB12" i="118"/>
  <c r="BG11" i="118"/>
  <c r="BD11" i="118"/>
  <c r="BG10" i="118"/>
  <c r="BD10" i="118"/>
  <c r="BG13" i="118"/>
  <c r="BD13" i="118"/>
  <c r="BG12" i="118"/>
  <c r="BD12" i="118"/>
  <c r="BE11" i="118"/>
  <c r="BB11" i="118"/>
  <c r="BQ12" i="118" s="1"/>
  <c r="CI11" i="118" s="1"/>
  <c r="BE10" i="118"/>
  <c r="BB10" i="118"/>
  <c r="BL10" i="118" s="1"/>
  <c r="CI10" i="118" s="1"/>
  <c r="AV45" i="117"/>
  <c r="AN45" i="117"/>
  <c r="AU46" i="117"/>
  <c r="AQ45" i="117"/>
  <c r="AQ44" i="117"/>
  <c r="AQ43" i="117"/>
  <c r="AO46" i="117"/>
  <c r="AN46" i="117"/>
  <c r="AQ47" i="117"/>
  <c r="AR46" i="117" s="1"/>
  <c r="AP46" i="117"/>
  <c r="AU45" i="117"/>
  <c r="AP43" i="117"/>
  <c r="AP44" i="117"/>
  <c r="AO45" i="117"/>
  <c r="AP47" i="117"/>
  <c r="AR45" i="117" s="1"/>
  <c r="AH43" i="117"/>
  <c r="AH45" i="117"/>
  <c r="AN47" i="117"/>
  <c r="AR43" i="117" s="1"/>
  <c r="AH46" i="117"/>
  <c r="AO47" i="117"/>
  <c r="AR44" i="117" s="1"/>
  <c r="AS44" i="117" s="1"/>
  <c r="AH44" i="117"/>
  <c r="AH34" i="117"/>
  <c r="AH32" i="117"/>
  <c r="AH35" i="117"/>
  <c r="AH33" i="117"/>
  <c r="AN36" i="117"/>
  <c r="AR32" i="117" s="1"/>
  <c r="AU46" i="93"/>
  <c r="AQ45" i="93"/>
  <c r="AP46" i="93"/>
  <c r="AU45" i="93"/>
  <c r="AH44" i="93"/>
  <c r="AP44" i="93"/>
  <c r="AQ44" i="93"/>
  <c r="AO46" i="93"/>
  <c r="AO45" i="93"/>
  <c r="AU44" i="93"/>
  <c r="AO43" i="93"/>
  <c r="AO47" i="93" s="1"/>
  <c r="AR44" i="93" s="1"/>
  <c r="AP43" i="93"/>
  <c r="AP47" i="93" s="1"/>
  <c r="AR45" i="93" s="1"/>
  <c r="AQ43" i="93"/>
  <c r="AQ47" i="93" s="1"/>
  <c r="AR46" i="93" s="1"/>
  <c r="AN46" i="93"/>
  <c r="AN45" i="93"/>
  <c r="AN44" i="93"/>
  <c r="AU43" i="93"/>
  <c r="AH45" i="93"/>
  <c r="AH46" i="93"/>
  <c r="AH43" i="93"/>
  <c r="AN47" i="93"/>
  <c r="AR43" i="93" s="1"/>
  <c r="AU46" i="116"/>
  <c r="AQ45" i="116"/>
  <c r="AP46" i="116"/>
  <c r="AU45" i="116"/>
  <c r="AH44" i="116"/>
  <c r="AQ44" i="116"/>
  <c r="AP44" i="116"/>
  <c r="AO46" i="116"/>
  <c r="AO45" i="116"/>
  <c r="AO43" i="116"/>
  <c r="AO47" i="116" s="1"/>
  <c r="AR44" i="116" s="1"/>
  <c r="AU44" i="116"/>
  <c r="AQ43" i="116"/>
  <c r="AQ47" i="116" s="1"/>
  <c r="AR46" i="116" s="1"/>
  <c r="AU43" i="116"/>
  <c r="AN46" i="116"/>
  <c r="AN45" i="116"/>
  <c r="AN44" i="116"/>
  <c r="AP43" i="116"/>
  <c r="AP47" i="116" s="1"/>
  <c r="AR45" i="116" s="1"/>
  <c r="AH43" i="116"/>
  <c r="AH45" i="116"/>
  <c r="AH46" i="116"/>
  <c r="AN47" i="116"/>
  <c r="AR43" i="116" s="1"/>
  <c r="BQ25" i="116"/>
  <c r="CI26" i="116" s="1"/>
  <c r="CI15" i="116"/>
  <c r="BG24" i="116"/>
  <c r="BD24" i="116"/>
  <c r="BG23" i="116"/>
  <c r="BD23" i="116"/>
  <c r="BE22" i="116"/>
  <c r="BB22" i="116"/>
  <c r="BQ10" i="116" s="1"/>
  <c r="BG21" i="116"/>
  <c r="BD21" i="116"/>
  <c r="BE24" i="116"/>
  <c r="BB24" i="116"/>
  <c r="BE23" i="116"/>
  <c r="BB23" i="116"/>
  <c r="BG22" i="116"/>
  <c r="BD22" i="116"/>
  <c r="BE21" i="116"/>
  <c r="BB21" i="116"/>
  <c r="BL12" i="116" s="1"/>
  <c r="CI12" i="116" s="1"/>
  <c r="AU46" i="115"/>
  <c r="AQ45" i="115"/>
  <c r="AP46" i="115"/>
  <c r="AU45" i="115"/>
  <c r="AQ44" i="115"/>
  <c r="AU44" i="115"/>
  <c r="AO46" i="115"/>
  <c r="AO45" i="115"/>
  <c r="AO43" i="115"/>
  <c r="AP44" i="115"/>
  <c r="AO47" i="115"/>
  <c r="AR44" i="115" s="1"/>
  <c r="AH44" i="115"/>
  <c r="AH43" i="115"/>
  <c r="AH46" i="115"/>
  <c r="AH45" i="115"/>
  <c r="AQ43" i="115"/>
  <c r="AQ47" i="115" s="1"/>
  <c r="AR46" i="115" s="1"/>
  <c r="AP43" i="115"/>
  <c r="AP47" i="115" s="1"/>
  <c r="AR45" i="115" s="1"/>
  <c r="AN46" i="115"/>
  <c r="AN45" i="115"/>
  <c r="AN44" i="115"/>
  <c r="AN47" i="115" s="1"/>
  <c r="AR43" i="115" s="1"/>
  <c r="AS43" i="115" s="1"/>
  <c r="AU43" i="115"/>
  <c r="BE35" i="115"/>
  <c r="BB35" i="115"/>
  <c r="BG34" i="115"/>
  <c r="BD34" i="115"/>
  <c r="BE33" i="115"/>
  <c r="BB33" i="115"/>
  <c r="BQ16" i="115" s="1"/>
  <c r="BE32" i="115"/>
  <c r="BB32" i="115"/>
  <c r="BL14" i="115" s="1"/>
  <c r="BG35" i="115"/>
  <c r="BD35" i="115"/>
  <c r="BE34" i="115"/>
  <c r="BB34" i="115"/>
  <c r="BG33" i="115"/>
  <c r="BD33" i="115"/>
  <c r="BG32" i="115"/>
  <c r="BD32" i="115"/>
  <c r="BE24" i="115"/>
  <c r="BB24" i="115"/>
  <c r="BE23" i="115"/>
  <c r="BB23" i="115"/>
  <c r="BG22" i="115"/>
  <c r="BD22" i="115"/>
  <c r="BE21" i="115"/>
  <c r="BB21" i="115"/>
  <c r="BL12" i="115" s="1"/>
  <c r="CI12" i="115" s="1"/>
  <c r="BG24" i="115"/>
  <c r="BD24" i="115"/>
  <c r="BG23" i="115"/>
  <c r="BD23" i="115"/>
  <c r="BE22" i="115"/>
  <c r="BB22" i="115"/>
  <c r="BQ10" i="115" s="1"/>
  <c r="BG21" i="115"/>
  <c r="BD21" i="115"/>
  <c r="AU43" i="114"/>
  <c r="AN45" i="114"/>
  <c r="AN44" i="114"/>
  <c r="AO43" i="114"/>
  <c r="AH46" i="114"/>
  <c r="AN46" i="114"/>
  <c r="AN47" i="114" s="1"/>
  <c r="AR43" i="114" s="1"/>
  <c r="AQ43" i="114"/>
  <c r="AU46" i="114"/>
  <c r="AQ45" i="114"/>
  <c r="AQ44" i="114"/>
  <c r="AO46" i="114"/>
  <c r="AH43" i="114"/>
  <c r="AH44" i="114"/>
  <c r="AH45" i="114"/>
  <c r="AP44" i="114"/>
  <c r="AP46" i="114"/>
  <c r="AU45" i="114"/>
  <c r="AP43" i="114"/>
  <c r="AP47" i="114" s="1"/>
  <c r="AR45" i="114" s="1"/>
  <c r="AO45" i="114"/>
  <c r="AO47" i="114" s="1"/>
  <c r="AR44" i="114" s="1"/>
  <c r="BE34" i="114"/>
  <c r="BB34" i="114"/>
  <c r="BG32" i="114"/>
  <c r="BD32" i="114"/>
  <c r="BG34" i="114"/>
  <c r="BD34" i="114"/>
  <c r="BE32" i="114"/>
  <c r="BB32" i="114"/>
  <c r="BL14" i="114" s="1"/>
  <c r="BG35" i="114"/>
  <c r="BB33" i="114"/>
  <c r="BQ16" i="114" s="1"/>
  <c r="BB35" i="114"/>
  <c r="BD33" i="114"/>
  <c r="BD35" i="114"/>
  <c r="BE33" i="114"/>
  <c r="BE35" i="114"/>
  <c r="BG33" i="114"/>
  <c r="BE13" i="114"/>
  <c r="BB13" i="114"/>
  <c r="BE12" i="114"/>
  <c r="BG11" i="114"/>
  <c r="BD11" i="114"/>
  <c r="BG10" i="114"/>
  <c r="BD10" i="114"/>
  <c r="BG13" i="114"/>
  <c r="BD13" i="114"/>
  <c r="BG12" i="114"/>
  <c r="BD12" i="114"/>
  <c r="BE11" i="114"/>
  <c r="BB11" i="114"/>
  <c r="BQ12" i="114" s="1"/>
  <c r="CI11" i="114" s="1"/>
  <c r="BE10" i="114"/>
  <c r="BB10" i="114"/>
  <c r="BL10" i="114" s="1"/>
  <c r="CI10" i="114" s="1"/>
  <c r="AQ45" i="113"/>
  <c r="AP46" i="113"/>
  <c r="AU45" i="113"/>
  <c r="AP43" i="113"/>
  <c r="AN44" i="113"/>
  <c r="AN47" i="113" s="1"/>
  <c r="AR43" i="113" s="1"/>
  <c r="AQ44" i="113"/>
  <c r="AQ47" i="113" s="1"/>
  <c r="AR46" i="113" s="1"/>
  <c r="AU44" i="113"/>
  <c r="AO46" i="113"/>
  <c r="AO45" i="113"/>
  <c r="AO43" i="113"/>
  <c r="AP44" i="113"/>
  <c r="AP47" i="113" s="1"/>
  <c r="AR45" i="113" s="1"/>
  <c r="AH46" i="113"/>
  <c r="AH44" i="113"/>
  <c r="AH45" i="113"/>
  <c r="AO47" i="113"/>
  <c r="AR44" i="113" s="1"/>
  <c r="AS44" i="113" s="1"/>
  <c r="AH43" i="113"/>
  <c r="CI11" i="113"/>
  <c r="BL25" i="113"/>
  <c r="AU44" i="104"/>
  <c r="AO46" i="104"/>
  <c r="AO45" i="104"/>
  <c r="AO43" i="104"/>
  <c r="AP44" i="104"/>
  <c r="AQ44" i="104"/>
  <c r="AO47" i="104"/>
  <c r="AR44" i="104" s="1"/>
  <c r="AH44" i="104"/>
  <c r="AH46" i="104"/>
  <c r="AH43" i="104"/>
  <c r="AH45" i="104"/>
  <c r="AP43" i="104"/>
  <c r="AP47" i="104" s="1"/>
  <c r="AR45" i="104" s="1"/>
  <c r="AQ43" i="104"/>
  <c r="AQ47" i="104" s="1"/>
  <c r="AR46" i="104" s="1"/>
  <c r="AN46" i="104"/>
  <c r="AN45" i="104"/>
  <c r="AN44" i="104"/>
  <c r="AN47" i="104" s="1"/>
  <c r="AR43" i="104" s="1"/>
  <c r="AS43" i="104" s="1"/>
  <c r="AU43" i="104"/>
  <c r="AU43" i="100"/>
  <c r="AN46" i="100"/>
  <c r="AN45" i="100"/>
  <c r="AN44" i="100"/>
  <c r="AQ43" i="100"/>
  <c r="AQ47" i="100" s="1"/>
  <c r="AR46" i="100" s="1"/>
  <c r="AP43" i="100"/>
  <c r="AP47" i="100" s="1"/>
  <c r="AR45" i="100" s="1"/>
  <c r="AN47" i="100"/>
  <c r="AR43" i="100" s="1"/>
  <c r="AH46" i="100"/>
  <c r="AH44" i="100"/>
  <c r="AH45" i="100"/>
  <c r="AO47" i="100"/>
  <c r="AR44" i="100" s="1"/>
  <c r="AH43" i="100"/>
  <c r="AV45" i="112"/>
  <c r="AN45" i="112"/>
  <c r="AN46" i="112"/>
  <c r="AQ43" i="112"/>
  <c r="AU46" i="112"/>
  <c r="AQ45" i="112"/>
  <c r="AQ44" i="112"/>
  <c r="AO46" i="112"/>
  <c r="AO45" i="112"/>
  <c r="AP44" i="112"/>
  <c r="AP46" i="112"/>
  <c r="AU45" i="112"/>
  <c r="AP43" i="112"/>
  <c r="AP47" i="112" s="1"/>
  <c r="AR45" i="112" s="1"/>
  <c r="AO47" i="112"/>
  <c r="AR44" i="112" s="1"/>
  <c r="AH44" i="112"/>
  <c r="AH45" i="112"/>
  <c r="AN47" i="112"/>
  <c r="AR43" i="112" s="1"/>
  <c r="AH43" i="112"/>
  <c r="AH46" i="112"/>
  <c r="BL25" i="112"/>
  <c r="CI24" i="112" s="1"/>
  <c r="CI12" i="112"/>
  <c r="AV45" i="111"/>
  <c r="AN45" i="111"/>
  <c r="AN46" i="111"/>
  <c r="AU46" i="111"/>
  <c r="AQ45" i="111"/>
  <c r="AQ44" i="111"/>
  <c r="AQ43" i="111"/>
  <c r="AO46" i="111"/>
  <c r="AQ47" i="111"/>
  <c r="AR46" i="111" s="1"/>
  <c r="AO45" i="111"/>
  <c r="AP46" i="111"/>
  <c r="AU45" i="111"/>
  <c r="AP43" i="111"/>
  <c r="AP44" i="111"/>
  <c r="AP47" i="111"/>
  <c r="AR45" i="111" s="1"/>
  <c r="AO47" i="111"/>
  <c r="AR44" i="111" s="1"/>
  <c r="AH44" i="111"/>
  <c r="AH45" i="111"/>
  <c r="AN47" i="111"/>
  <c r="AR43" i="111" s="1"/>
  <c r="AH43" i="111"/>
  <c r="AH46" i="111"/>
  <c r="AH34" i="111"/>
  <c r="AH33" i="111"/>
  <c r="AH32" i="111"/>
  <c r="AH35" i="111"/>
  <c r="AN36" i="111"/>
  <c r="AR32" i="111" s="1"/>
  <c r="AH22" i="111"/>
  <c r="AH23" i="111"/>
  <c r="AH24" i="111"/>
  <c r="AN25" i="111"/>
  <c r="AR21" i="111" s="1"/>
  <c r="AH21" i="111"/>
  <c r="AV45" i="110"/>
  <c r="AN45" i="110"/>
  <c r="AN46" i="110"/>
  <c r="AO46" i="110"/>
  <c r="AQ43" i="110"/>
  <c r="AU46" i="110"/>
  <c r="AQ45" i="110"/>
  <c r="AQ44" i="110"/>
  <c r="AP44" i="110"/>
  <c r="AP46" i="110"/>
  <c r="AU45" i="110"/>
  <c r="AP43" i="110"/>
  <c r="AP47" i="110" s="1"/>
  <c r="AR45" i="110" s="1"/>
  <c r="AO45" i="110"/>
  <c r="AH44" i="110"/>
  <c r="AO47" i="110"/>
  <c r="AR44" i="110" s="1"/>
  <c r="AH45" i="110"/>
  <c r="AH46" i="110"/>
  <c r="AN47" i="110"/>
  <c r="AR43" i="110" s="1"/>
  <c r="AH43" i="110"/>
  <c r="BQ25" i="110"/>
  <c r="CI26" i="110" s="1"/>
  <c r="CI15" i="110"/>
  <c r="BB32" i="109"/>
  <c r="BL14" i="109" s="1"/>
  <c r="CI14" i="109" s="1"/>
  <c r="BB34" i="109"/>
  <c r="AH46" i="109"/>
  <c r="AQ43" i="109"/>
  <c r="AU46" i="109"/>
  <c r="AQ45" i="109"/>
  <c r="AQ44" i="109"/>
  <c r="AH45" i="109"/>
  <c r="AP44" i="109"/>
  <c r="AP46" i="109"/>
  <c r="AU45" i="109"/>
  <c r="AP43" i="109"/>
  <c r="AP47" i="109" s="1"/>
  <c r="AR45" i="109" s="1"/>
  <c r="AH44" i="109"/>
  <c r="AO46" i="109"/>
  <c r="AO45" i="109"/>
  <c r="AO43" i="109"/>
  <c r="AO47" i="109" s="1"/>
  <c r="AR44" i="109" s="1"/>
  <c r="AU44" i="109"/>
  <c r="AU43" i="109"/>
  <c r="AN46" i="109"/>
  <c r="AN45" i="109"/>
  <c r="AN44" i="109"/>
  <c r="AN47" i="109"/>
  <c r="AR43" i="109" s="1"/>
  <c r="AH43" i="109"/>
  <c r="BE34" i="109"/>
  <c r="BG32" i="109"/>
  <c r="BD32" i="109"/>
  <c r="BG34" i="109"/>
  <c r="BD34" i="109"/>
  <c r="BE32" i="109"/>
  <c r="BD35" i="109"/>
  <c r="BE33" i="109"/>
  <c r="BE35" i="109"/>
  <c r="BG33" i="109"/>
  <c r="BG35" i="109"/>
  <c r="BB33" i="109"/>
  <c r="BQ16" i="109" s="1"/>
  <c r="BB35" i="109"/>
  <c r="BD33" i="109"/>
  <c r="AU46" i="108"/>
  <c r="AQ44" i="108"/>
  <c r="AQ43" i="108"/>
  <c r="AN46" i="108"/>
  <c r="AO46" i="108"/>
  <c r="AQ45" i="108"/>
  <c r="AQ47" i="108" s="1"/>
  <c r="AR46" i="108" s="1"/>
  <c r="AP46" i="108"/>
  <c r="AU45" i="108"/>
  <c r="AP44" i="108"/>
  <c r="AP43" i="108"/>
  <c r="AO45" i="108"/>
  <c r="AP47" i="108"/>
  <c r="AR45" i="108" s="1"/>
  <c r="AH44" i="108"/>
  <c r="AO47" i="108"/>
  <c r="AR44" i="108" s="1"/>
  <c r="AH45" i="108"/>
  <c r="AH46" i="108"/>
  <c r="AN47" i="108"/>
  <c r="AR43" i="108" s="1"/>
  <c r="AH43" i="108"/>
  <c r="BQ25" i="108"/>
  <c r="CI26" i="108" s="1"/>
  <c r="CI15" i="108"/>
  <c r="CI14" i="108"/>
  <c r="BQ23" i="108"/>
  <c r="CI25" i="108" s="1"/>
  <c r="BG22" i="108"/>
  <c r="BD22" i="108"/>
  <c r="BE22" i="108"/>
  <c r="BB22" i="108"/>
  <c r="BQ10" i="108" s="1"/>
  <c r="BE24" i="108"/>
  <c r="BD21" i="108"/>
  <c r="BD23" i="108"/>
  <c r="BD24" i="108"/>
  <c r="BB21" i="108"/>
  <c r="BL12" i="108" s="1"/>
  <c r="BB23" i="108"/>
  <c r="BB24" i="108"/>
  <c r="BG21" i="108"/>
  <c r="BG23" i="108"/>
  <c r="BG24" i="108"/>
  <c r="BE21" i="108"/>
  <c r="BE23" i="108"/>
  <c r="AH43" i="87"/>
  <c r="AH45" i="87"/>
  <c r="AN47" i="87"/>
  <c r="AR43" i="87" s="1"/>
  <c r="AH46" i="87"/>
  <c r="AO47" i="87"/>
  <c r="AR44" i="87" s="1"/>
  <c r="AS44" i="87" s="1"/>
  <c r="AH44" i="87"/>
  <c r="BB12" i="128" l="1"/>
  <c r="BE12" i="128"/>
  <c r="BE10" i="128"/>
  <c r="BD13" i="128"/>
  <c r="BB10" i="128"/>
  <c r="BL10" i="128" s="1"/>
  <c r="CI10" i="128" s="1"/>
  <c r="BD12" i="128"/>
  <c r="BG12" i="128"/>
  <c r="CK14" i="131"/>
  <c r="CL15" i="131"/>
  <c r="CK10" i="131"/>
  <c r="CL11" i="131"/>
  <c r="CK11" i="131"/>
  <c r="CL10" i="131"/>
  <c r="BL25" i="131"/>
  <c r="CI12" i="131"/>
  <c r="BL23" i="131"/>
  <c r="CI23" i="131" s="1"/>
  <c r="CI13" i="131"/>
  <c r="CK17" i="131"/>
  <c r="CL16" i="131"/>
  <c r="CK16" i="131"/>
  <c r="CL17" i="131"/>
  <c r="BQ25" i="131"/>
  <c r="CI26" i="131" s="1"/>
  <c r="CI15" i="131"/>
  <c r="CI25" i="131"/>
  <c r="BL32" i="131"/>
  <c r="CI32" i="131" s="1"/>
  <c r="BL25" i="130"/>
  <c r="CI12" i="130"/>
  <c r="BL23" i="130"/>
  <c r="CI23" i="130" s="1"/>
  <c r="CI13" i="130"/>
  <c r="CK10" i="130"/>
  <c r="CL11" i="130"/>
  <c r="CK11" i="130"/>
  <c r="CL10" i="130"/>
  <c r="BQ23" i="130"/>
  <c r="CI17" i="130"/>
  <c r="CK16" i="130"/>
  <c r="CL17" i="130"/>
  <c r="CK14" i="130"/>
  <c r="CL15" i="130"/>
  <c r="BQ25" i="130"/>
  <c r="CI26" i="130" s="1"/>
  <c r="CI15" i="130"/>
  <c r="CK10" i="129"/>
  <c r="CL11" i="129"/>
  <c r="CK11" i="129"/>
  <c r="CL10" i="129"/>
  <c r="BL25" i="129"/>
  <c r="CI12" i="129"/>
  <c r="BL23" i="129"/>
  <c r="CI13" i="129"/>
  <c r="CK17" i="129"/>
  <c r="CL16" i="129"/>
  <c r="BQ25" i="129"/>
  <c r="CI26" i="129" s="1"/>
  <c r="CI16" i="129"/>
  <c r="BQ23" i="129"/>
  <c r="CI25" i="129" s="1"/>
  <c r="CI14" i="129"/>
  <c r="CK15" i="129"/>
  <c r="CL14" i="129"/>
  <c r="BQ23" i="128"/>
  <c r="CI14" i="128"/>
  <c r="CK15" i="128"/>
  <c r="CL14" i="128"/>
  <c r="CK10" i="128"/>
  <c r="CL11" i="128"/>
  <c r="BL23" i="128"/>
  <c r="CI23" i="128" s="1"/>
  <c r="CI13" i="128"/>
  <c r="CK17" i="128"/>
  <c r="CL16" i="128"/>
  <c r="BQ25" i="128"/>
  <c r="CI26" i="128" s="1"/>
  <c r="CI16" i="128"/>
  <c r="CK11" i="128"/>
  <c r="CL10" i="128"/>
  <c r="BL25" i="128"/>
  <c r="CI12" i="128"/>
  <c r="CK14" i="127"/>
  <c r="CL15" i="127"/>
  <c r="CK17" i="127"/>
  <c r="CL16" i="127"/>
  <c r="BQ25" i="127"/>
  <c r="CI26" i="127" s="1"/>
  <c r="CI16" i="127"/>
  <c r="BL23" i="127"/>
  <c r="CI10" i="127"/>
  <c r="CK11" i="127"/>
  <c r="CL10" i="127"/>
  <c r="BL25" i="127"/>
  <c r="CI12" i="127"/>
  <c r="CK13" i="127"/>
  <c r="CL12" i="127"/>
  <c r="CK15" i="127"/>
  <c r="CL14" i="127"/>
  <c r="CL26" i="127"/>
  <c r="CK25" i="127"/>
  <c r="CL33" i="112"/>
  <c r="CK33" i="94"/>
  <c r="CL33" i="99"/>
  <c r="CK33" i="101"/>
  <c r="CK33" i="90"/>
  <c r="CL33" i="110"/>
  <c r="CM25" i="90"/>
  <c r="CJ40" i="108"/>
  <c r="CJ40" i="67"/>
  <c r="CK40" i="67" s="1"/>
  <c r="CM40" i="67" s="1"/>
  <c r="BQ48" i="67" s="1"/>
  <c r="CJ40" i="89"/>
  <c r="CK40" i="89" s="1"/>
  <c r="CM40" i="89" s="1"/>
  <c r="BQ48" i="89" s="1"/>
  <c r="CJ40" i="88"/>
  <c r="CK40" i="88" s="1"/>
  <c r="CM40" i="88" s="1"/>
  <c r="BQ48" i="88" s="1"/>
  <c r="CJ40" i="126"/>
  <c r="CJ40" i="98"/>
  <c r="CK40" i="98" s="1"/>
  <c r="CM40" i="98" s="1"/>
  <c r="BQ48" i="98" s="1"/>
  <c r="CJ40" i="84"/>
  <c r="CK40" i="84" s="1"/>
  <c r="CM40" i="84" s="1"/>
  <c r="BQ48" i="84" s="1"/>
  <c r="CJ40" i="85"/>
  <c r="CK40" i="85" s="1"/>
  <c r="CM40" i="85" s="1"/>
  <c r="BQ48" i="85" s="1"/>
  <c r="CJ40" i="101"/>
  <c r="CK40" i="101" s="1"/>
  <c r="CM40" i="101" s="1"/>
  <c r="BQ48" i="101" s="1"/>
  <c r="CJ40" i="117"/>
  <c r="CK40" i="117" s="1"/>
  <c r="CM40" i="117" s="1"/>
  <c r="BQ48" i="117" s="1"/>
  <c r="CJ40" i="121"/>
  <c r="CJ40" i="82"/>
  <c r="CK40" i="82" s="1"/>
  <c r="CM40" i="82" s="1"/>
  <c r="BQ48" i="82" s="1"/>
  <c r="CJ40" i="90"/>
  <c r="CK40" i="90" s="1"/>
  <c r="CM40" i="90" s="1"/>
  <c r="BQ48" i="90" s="1"/>
  <c r="CJ40" i="83"/>
  <c r="CK40" i="83" s="1"/>
  <c r="CM40" i="83" s="1"/>
  <c r="BQ48" i="83" s="1"/>
  <c r="CJ40" i="91"/>
  <c r="CK40" i="91" s="1"/>
  <c r="CM40" i="91" s="1"/>
  <c r="BQ48" i="91" s="1"/>
  <c r="CJ40" i="99"/>
  <c r="CK40" i="99" s="1"/>
  <c r="CM40" i="99" s="1"/>
  <c r="BQ48" i="99" s="1"/>
  <c r="CJ40" i="105"/>
  <c r="CK40" i="105" s="1"/>
  <c r="CM40" i="105" s="1"/>
  <c r="BQ48" i="105" s="1"/>
  <c r="CJ40" i="110"/>
  <c r="CK40" i="110" s="1"/>
  <c r="CM40" i="110" s="1"/>
  <c r="BQ48" i="110" s="1"/>
  <c r="CJ40" i="115"/>
  <c r="CK40" i="115" s="1"/>
  <c r="CM40" i="115" s="1"/>
  <c r="BQ48" i="115" s="1"/>
  <c r="CJ40" i="102"/>
  <c r="CK40" i="102" s="1"/>
  <c r="CM40" i="102" s="1"/>
  <c r="BQ48" i="102" s="1"/>
  <c r="CJ40" i="106"/>
  <c r="CK40" i="106" s="1"/>
  <c r="CM40" i="106" s="1"/>
  <c r="BQ48" i="106" s="1"/>
  <c r="CJ40" i="112"/>
  <c r="CK40" i="112" s="1"/>
  <c r="CM40" i="112" s="1"/>
  <c r="BQ48" i="112" s="1"/>
  <c r="CJ40" i="119"/>
  <c r="CJ40" i="125"/>
  <c r="CJ40" i="120"/>
  <c r="CJ40" i="122"/>
  <c r="CK40" i="122" s="1"/>
  <c r="CM40" i="122" s="1"/>
  <c r="BQ48" i="122" s="1"/>
  <c r="CJ40" i="114"/>
  <c r="CK40" i="114" s="1"/>
  <c r="CM40" i="114" s="1"/>
  <c r="BQ48" i="114" s="1"/>
  <c r="CJ40" i="96"/>
  <c r="CK40" i="96" s="1"/>
  <c r="CM40" i="96" s="1"/>
  <c r="BQ48" i="96" s="1"/>
  <c r="CJ40" i="92"/>
  <c r="CK40" i="92" s="1"/>
  <c r="CM40" i="92" s="1"/>
  <c r="BQ48" i="92" s="1"/>
  <c r="CJ40" i="93"/>
  <c r="CK40" i="93" s="1"/>
  <c r="CM40" i="93" s="1"/>
  <c r="BQ48" i="93" s="1"/>
  <c r="CJ40" i="111"/>
  <c r="CJ40" i="124"/>
  <c r="CJ40" i="87"/>
  <c r="CK40" i="87" s="1"/>
  <c r="CM40" i="87" s="1"/>
  <c r="BQ48" i="87" s="1"/>
  <c r="CJ40" i="94"/>
  <c r="CK40" i="94" s="1"/>
  <c r="CM40" i="94" s="1"/>
  <c r="BQ48" i="94" s="1"/>
  <c r="CJ40" i="86"/>
  <c r="CK40" i="86" s="1"/>
  <c r="CM40" i="86" s="1"/>
  <c r="BQ48" i="86" s="1"/>
  <c r="CJ40" i="95"/>
  <c r="CK40" i="95" s="1"/>
  <c r="CM40" i="95" s="1"/>
  <c r="BQ48" i="95" s="1"/>
  <c r="CJ40" i="104"/>
  <c r="CJ40" i="107"/>
  <c r="CK40" i="107" s="1"/>
  <c r="CM40" i="107" s="1"/>
  <c r="BQ48" i="107" s="1"/>
  <c r="CJ40" i="113"/>
  <c r="CK40" i="113" s="1"/>
  <c r="CM40" i="113" s="1"/>
  <c r="BQ48" i="113" s="1"/>
  <c r="CJ40" i="100"/>
  <c r="CK40" i="100" s="1"/>
  <c r="CM40" i="100" s="1"/>
  <c r="BQ48" i="100" s="1"/>
  <c r="CJ40" i="103"/>
  <c r="CK40" i="103" s="1"/>
  <c r="CM40" i="103" s="1"/>
  <c r="BQ48" i="103" s="1"/>
  <c r="CJ40" i="109"/>
  <c r="CJ40" i="116"/>
  <c r="CK40" i="116" s="1"/>
  <c r="CM40" i="116" s="1"/>
  <c r="BQ48" i="116" s="1"/>
  <c r="CJ40" i="123"/>
  <c r="CJ40" i="118"/>
  <c r="CM25" i="83"/>
  <c r="CM25" i="94"/>
  <c r="CM25" i="88"/>
  <c r="AP37" i="1"/>
  <c r="AN36" i="1"/>
  <c r="AO36" i="1"/>
  <c r="CM25" i="84"/>
  <c r="AP36" i="1"/>
  <c r="CM23" i="102"/>
  <c r="CM23" i="99"/>
  <c r="CM23" i="87"/>
  <c r="CM23" i="94"/>
  <c r="CM27" i="94" s="1"/>
  <c r="BQ46" i="94" s="1"/>
  <c r="CM23" i="96"/>
  <c r="CM32" i="84"/>
  <c r="BQ47" i="84" s="1"/>
  <c r="CM23" i="104"/>
  <c r="CM23" i="98"/>
  <c r="CM27" i="98" s="1"/>
  <c r="BQ46" i="98" s="1"/>
  <c r="CM25" i="86"/>
  <c r="CM25" i="92"/>
  <c r="CM25" i="85"/>
  <c r="CM25" i="113"/>
  <c r="CM25" i="105"/>
  <c r="CM25" i="96"/>
  <c r="CM25" i="82"/>
  <c r="CM25" i="107"/>
  <c r="CM25" i="101"/>
  <c r="CM27" i="101" s="1"/>
  <c r="BQ46" i="101" s="1"/>
  <c r="CM25" i="89"/>
  <c r="CM25" i="67"/>
  <c r="CM25" i="95"/>
  <c r="AN15" i="1"/>
  <c r="AQ48" i="1"/>
  <c r="AN47" i="1"/>
  <c r="AO47" i="1"/>
  <c r="CM32" i="67"/>
  <c r="BQ47" i="67" s="1"/>
  <c r="CM32" i="122"/>
  <c r="BQ47" i="122" s="1"/>
  <c r="CM32" i="107"/>
  <c r="BQ47" i="107" s="1"/>
  <c r="CM32" i="101"/>
  <c r="BQ47" i="101" s="1"/>
  <c r="CM32" i="91"/>
  <c r="BQ47" i="91" s="1"/>
  <c r="AN48" i="1"/>
  <c r="AR43" i="1" s="1"/>
  <c r="AQ47" i="1"/>
  <c r="AP48" i="1"/>
  <c r="AP47" i="1"/>
  <c r="AO48" i="1"/>
  <c r="AR44" i="1" s="1"/>
  <c r="CM25" i="99"/>
  <c r="CM27" i="99" s="1"/>
  <c r="BQ46" i="99" s="1"/>
  <c r="CM25" i="106"/>
  <c r="CM25" i="122"/>
  <c r="CM27" i="122" s="1"/>
  <c r="BQ46" i="122" s="1"/>
  <c r="CM25" i="93"/>
  <c r="CM25" i="102"/>
  <c r="CM27" i="102" s="1"/>
  <c r="CM32" i="106"/>
  <c r="BQ47" i="106" s="1"/>
  <c r="CM32" i="114"/>
  <c r="BQ47" i="114" s="1"/>
  <c r="CM32" i="92"/>
  <c r="BQ47" i="92" s="1"/>
  <c r="CM32" i="83"/>
  <c r="BQ47" i="83" s="1"/>
  <c r="CM32" i="88"/>
  <c r="BQ47" i="88" s="1"/>
  <c r="CM32" i="112"/>
  <c r="BQ47" i="112" s="1"/>
  <c r="CM32" i="96"/>
  <c r="BQ47" i="96" s="1"/>
  <c r="CM32" i="94"/>
  <c r="CM32" i="100"/>
  <c r="BQ47" i="100" s="1"/>
  <c r="CM32" i="98"/>
  <c r="CM32" i="82"/>
  <c r="BQ47" i="82" s="1"/>
  <c r="CM23" i="90"/>
  <c r="CM27" i="90" s="1"/>
  <c r="CM23" i="84"/>
  <c r="CM23" i="91"/>
  <c r="CM32" i="99"/>
  <c r="CM32" i="95"/>
  <c r="BQ47" i="95" s="1"/>
  <c r="CM32" i="89"/>
  <c r="BQ47" i="89" s="1"/>
  <c r="CM32" i="93"/>
  <c r="BQ47" i="93" s="1"/>
  <c r="CM32" i="85"/>
  <c r="BQ47" i="85" s="1"/>
  <c r="CM32" i="103"/>
  <c r="BQ47" i="103" s="1"/>
  <c r="CM32" i="90"/>
  <c r="BQ47" i="90" s="1"/>
  <c r="CM32" i="110"/>
  <c r="BQ47" i="110" s="1"/>
  <c r="CM32" i="102"/>
  <c r="BQ47" i="102" s="1"/>
  <c r="CM32" i="105"/>
  <c r="BQ47" i="105" s="1"/>
  <c r="CM32" i="86"/>
  <c r="BQ47" i="86" s="1"/>
  <c r="CM23" i="67"/>
  <c r="CM27" i="67" s="1"/>
  <c r="CM23" i="86"/>
  <c r="CM23" i="105"/>
  <c r="CM27" i="105" s="1"/>
  <c r="CM25" i="91"/>
  <c r="CM25" i="112"/>
  <c r="CM23" i="118"/>
  <c r="CM23" i="82"/>
  <c r="CM27" i="82" s="1"/>
  <c r="BQ46" i="82" s="1"/>
  <c r="CM23" i="83"/>
  <c r="CM23" i="92"/>
  <c r="CM23" i="100"/>
  <c r="AQ37" i="1"/>
  <c r="AR35" i="1" s="1"/>
  <c r="AO37" i="1"/>
  <c r="AN37" i="1"/>
  <c r="AR32" i="1" s="1"/>
  <c r="AR34" i="1"/>
  <c r="CM23" i="106"/>
  <c r="CM23" i="114"/>
  <c r="CM23" i="85"/>
  <c r="CM27" i="85" s="1"/>
  <c r="CM23" i="93"/>
  <c r="CM27" i="93" s="1"/>
  <c r="CM23" i="89"/>
  <c r="CM23" i="95"/>
  <c r="CM27" i="95" s="1"/>
  <c r="CM23" i="88"/>
  <c r="CM27" i="88" s="1"/>
  <c r="CM23" i="117"/>
  <c r="CM23" i="109"/>
  <c r="CM23" i="103"/>
  <c r="CM27" i="103" s="1"/>
  <c r="BQ46" i="103" s="1"/>
  <c r="AN26" i="1"/>
  <c r="AR21" i="1" s="1"/>
  <c r="AO26" i="1"/>
  <c r="AR22" i="1" s="1"/>
  <c r="AQ26" i="1"/>
  <c r="AR24" i="1" s="1"/>
  <c r="AP26" i="1"/>
  <c r="AR23" i="1" s="1"/>
  <c r="AR10" i="1"/>
  <c r="CM32" i="117"/>
  <c r="BQ47" i="117" s="1"/>
  <c r="CM23" i="124"/>
  <c r="CM23" i="107"/>
  <c r="CM27" i="107" s="1"/>
  <c r="AO15" i="1"/>
  <c r="AR11" i="1" s="1"/>
  <c r="AP15" i="1"/>
  <c r="AR12" i="1" s="1"/>
  <c r="AQ15" i="1"/>
  <c r="AR13" i="1" s="1"/>
  <c r="AS44" i="126"/>
  <c r="AS43" i="126"/>
  <c r="AS46" i="126"/>
  <c r="AS45" i="126"/>
  <c r="BQ25" i="126"/>
  <c r="CI26" i="126" s="1"/>
  <c r="CI15" i="126"/>
  <c r="BQ23" i="126"/>
  <c r="CI25" i="126" s="1"/>
  <c r="CI14" i="126"/>
  <c r="BL25" i="126"/>
  <c r="CI12" i="126"/>
  <c r="CI10" i="126"/>
  <c r="BL23" i="126"/>
  <c r="AS43" i="125"/>
  <c r="AS45" i="125"/>
  <c r="AS46" i="125"/>
  <c r="AS44" i="125"/>
  <c r="BG46" i="125" s="1"/>
  <c r="CL25" i="125"/>
  <c r="CK26" i="125"/>
  <c r="BQ32" i="125"/>
  <c r="CI24" i="125"/>
  <c r="AS46" i="124"/>
  <c r="AS43" i="124"/>
  <c r="AS45" i="124"/>
  <c r="AQ47" i="123"/>
  <c r="AR46" i="123" s="1"/>
  <c r="AN47" i="123"/>
  <c r="AR43" i="123" s="1"/>
  <c r="AS43" i="123" s="1"/>
  <c r="BQ25" i="123"/>
  <c r="CI26" i="123" s="1"/>
  <c r="CI15" i="123"/>
  <c r="BQ23" i="123"/>
  <c r="CI25" i="123" s="1"/>
  <c r="CI14" i="123"/>
  <c r="BL23" i="123"/>
  <c r="CI13" i="123"/>
  <c r="BQ32" i="123"/>
  <c r="CI24" i="123"/>
  <c r="AS43" i="122"/>
  <c r="AS45" i="122"/>
  <c r="AS46" i="122"/>
  <c r="AS44" i="122"/>
  <c r="BG46" i="122" s="1"/>
  <c r="AS43" i="121"/>
  <c r="AS46" i="121"/>
  <c r="AS45" i="121"/>
  <c r="AS44" i="121"/>
  <c r="BG46" i="121" s="1"/>
  <c r="AS32" i="121"/>
  <c r="AS34" i="121"/>
  <c r="AS35" i="121"/>
  <c r="AS33" i="121"/>
  <c r="AS24" i="121"/>
  <c r="AS22" i="121"/>
  <c r="AS23" i="121"/>
  <c r="AS21" i="121"/>
  <c r="AS43" i="120"/>
  <c r="AS46" i="120"/>
  <c r="AS45" i="120"/>
  <c r="BQ25" i="120"/>
  <c r="CI26" i="120" s="1"/>
  <c r="CI15" i="120"/>
  <c r="BQ23" i="120"/>
  <c r="CI25" i="120" s="1"/>
  <c r="CI14" i="120"/>
  <c r="BL23" i="120"/>
  <c r="CI13" i="120"/>
  <c r="AS10" i="120"/>
  <c r="AS12" i="120"/>
  <c r="AS13" i="120"/>
  <c r="AS11" i="120"/>
  <c r="AS43" i="119"/>
  <c r="BE43" i="119"/>
  <c r="BB43" i="119"/>
  <c r="BL16" i="119" s="1"/>
  <c r="CI16" i="119" s="1"/>
  <c r="BG43" i="119"/>
  <c r="BD43" i="119"/>
  <c r="AS46" i="119"/>
  <c r="AS45" i="119"/>
  <c r="AS44" i="119"/>
  <c r="BG46" i="119" s="1"/>
  <c r="CI14" i="119"/>
  <c r="BQ23" i="119"/>
  <c r="CI25" i="119" s="1"/>
  <c r="CL25" i="119"/>
  <c r="CK26" i="119"/>
  <c r="BL23" i="119"/>
  <c r="CI13" i="119"/>
  <c r="BL25" i="119"/>
  <c r="CI12" i="119"/>
  <c r="AS44" i="118"/>
  <c r="AS45" i="118"/>
  <c r="AS46" i="118"/>
  <c r="AS43" i="118"/>
  <c r="CI26" i="118"/>
  <c r="BQ32" i="118"/>
  <c r="AS43" i="117"/>
  <c r="AS46" i="117"/>
  <c r="AS45" i="117"/>
  <c r="AS34" i="117"/>
  <c r="AS32" i="117"/>
  <c r="AS33" i="117"/>
  <c r="AS35" i="117"/>
  <c r="AS44" i="93"/>
  <c r="AS43" i="93"/>
  <c r="AS46" i="93"/>
  <c r="AS45" i="93"/>
  <c r="AS44" i="116"/>
  <c r="AS43" i="116"/>
  <c r="AS45" i="116"/>
  <c r="AS46" i="116"/>
  <c r="CK26" i="116"/>
  <c r="CL25" i="116"/>
  <c r="BL23" i="116"/>
  <c r="CI13" i="116"/>
  <c r="AS45" i="115"/>
  <c r="AS46" i="115"/>
  <c r="AS44" i="115"/>
  <c r="BD46" i="115" s="1"/>
  <c r="CI14" i="115"/>
  <c r="BQ23" i="115"/>
  <c r="CI25" i="115" s="1"/>
  <c r="BQ25" i="115"/>
  <c r="CI26" i="115" s="1"/>
  <c r="CI15" i="115"/>
  <c r="BL23" i="115"/>
  <c r="CI13" i="115"/>
  <c r="AQ47" i="114"/>
  <c r="AR46" i="114" s="1"/>
  <c r="AS45" i="114" s="1"/>
  <c r="AS46" i="114"/>
  <c r="AS44" i="114"/>
  <c r="AS43" i="114"/>
  <c r="BQ25" i="114"/>
  <c r="CI26" i="114" s="1"/>
  <c r="CI15" i="114"/>
  <c r="BQ23" i="114"/>
  <c r="CI25" i="114" s="1"/>
  <c r="CI14" i="114"/>
  <c r="AS45" i="113"/>
  <c r="AS46" i="113"/>
  <c r="AS43" i="113"/>
  <c r="BQ32" i="113"/>
  <c r="CI33" i="113" s="1"/>
  <c r="CI24" i="113"/>
  <c r="AS46" i="104"/>
  <c r="AS45" i="104"/>
  <c r="AS44" i="104"/>
  <c r="BG46" i="104" s="1"/>
  <c r="AS45" i="100"/>
  <c r="AS44" i="100"/>
  <c r="AS46" i="100"/>
  <c r="AS43" i="100"/>
  <c r="AQ47" i="112"/>
  <c r="AR46" i="112" s="1"/>
  <c r="AS45" i="112"/>
  <c r="AS46" i="112"/>
  <c r="AS43" i="112"/>
  <c r="AS44" i="112"/>
  <c r="CL23" i="112"/>
  <c r="CK24" i="112"/>
  <c r="AS45" i="111"/>
  <c r="AS46" i="111"/>
  <c r="AS43" i="111"/>
  <c r="AS44" i="111"/>
  <c r="AS32" i="111"/>
  <c r="AS33" i="111"/>
  <c r="AS34" i="111"/>
  <c r="AS35" i="111"/>
  <c r="AS22" i="111"/>
  <c r="AS21" i="111"/>
  <c r="AS24" i="111"/>
  <c r="AS23" i="111"/>
  <c r="AQ47" i="110"/>
  <c r="AR46" i="110" s="1"/>
  <c r="AS46" i="110"/>
  <c r="AS45" i="110"/>
  <c r="AS43" i="110"/>
  <c r="AS44" i="110"/>
  <c r="CL25" i="110"/>
  <c r="CK26" i="110"/>
  <c r="AQ47" i="109"/>
  <c r="AR46" i="109" s="1"/>
  <c r="AS44" i="109" s="1"/>
  <c r="AS45" i="109"/>
  <c r="AS46" i="109"/>
  <c r="AS43" i="109"/>
  <c r="BQ25" i="109"/>
  <c r="CI26" i="109" s="1"/>
  <c r="CI15" i="109"/>
  <c r="AS45" i="108"/>
  <c r="AS43" i="108"/>
  <c r="AS46" i="108"/>
  <c r="AS44" i="108"/>
  <c r="CK25" i="108"/>
  <c r="CL26" i="108"/>
  <c r="CL25" i="108"/>
  <c r="CK26" i="108"/>
  <c r="BL25" i="108"/>
  <c r="CI12" i="108"/>
  <c r="BL23" i="108"/>
  <c r="CI13" i="108"/>
  <c r="AS43" i="87"/>
  <c r="AS46" i="87"/>
  <c r="AS45" i="87"/>
  <c r="CM16" i="131" l="1"/>
  <c r="CK32" i="131"/>
  <c r="CL33" i="131"/>
  <c r="CK15" i="131"/>
  <c r="CL14" i="131"/>
  <c r="CK13" i="131"/>
  <c r="CL12" i="131"/>
  <c r="CK12" i="131"/>
  <c r="CM12" i="131" s="1"/>
  <c r="CL13" i="131"/>
  <c r="CL26" i="131"/>
  <c r="CK25" i="131"/>
  <c r="CK26" i="131"/>
  <c r="CL25" i="131"/>
  <c r="CL24" i="131"/>
  <c r="CK23" i="131"/>
  <c r="BQ32" i="131"/>
  <c r="CI24" i="131"/>
  <c r="CM10" i="131"/>
  <c r="CM14" i="131"/>
  <c r="CK15" i="130"/>
  <c r="CL14" i="130"/>
  <c r="CK17" i="130"/>
  <c r="CL16" i="130"/>
  <c r="CK13" i="130"/>
  <c r="CL12" i="130"/>
  <c r="CK12" i="130"/>
  <c r="CL13" i="130"/>
  <c r="CK26" i="130"/>
  <c r="CL25" i="130"/>
  <c r="CM14" i="130"/>
  <c r="CM16" i="130"/>
  <c r="BL32" i="130"/>
  <c r="CI32" i="130" s="1"/>
  <c r="CI25" i="130"/>
  <c r="CM10" i="130"/>
  <c r="CL24" i="130"/>
  <c r="CK23" i="130"/>
  <c r="BQ32" i="130"/>
  <c r="CI24" i="130"/>
  <c r="CK14" i="129"/>
  <c r="CM14" i="129" s="1"/>
  <c r="CL15" i="129"/>
  <c r="CK16" i="129"/>
  <c r="CM16" i="129" s="1"/>
  <c r="CL17" i="129"/>
  <c r="CK13" i="129"/>
  <c r="CL12" i="129"/>
  <c r="CK12" i="129"/>
  <c r="CL13" i="129"/>
  <c r="CL26" i="129"/>
  <c r="CK25" i="129"/>
  <c r="CK26" i="129"/>
  <c r="CL25" i="129"/>
  <c r="BL32" i="129"/>
  <c r="CI32" i="129" s="1"/>
  <c r="CI23" i="129"/>
  <c r="BQ32" i="129"/>
  <c r="CI24" i="129"/>
  <c r="CM10" i="129"/>
  <c r="CK12" i="128"/>
  <c r="CL13" i="128"/>
  <c r="CK16" i="128"/>
  <c r="CL17" i="128"/>
  <c r="CK13" i="128"/>
  <c r="CL12" i="128"/>
  <c r="CK14" i="128"/>
  <c r="CM14" i="128" s="1"/>
  <c r="CL15" i="128"/>
  <c r="BQ32" i="128"/>
  <c r="CI33" i="128" s="1"/>
  <c r="CI24" i="128"/>
  <c r="CK26" i="128"/>
  <c r="CL25" i="128"/>
  <c r="CK23" i="128"/>
  <c r="CL24" i="128"/>
  <c r="CM10" i="128"/>
  <c r="BL32" i="128"/>
  <c r="CI25" i="128"/>
  <c r="CK12" i="127"/>
  <c r="CM12" i="127" s="1"/>
  <c r="CL13" i="127"/>
  <c r="CK10" i="127"/>
  <c r="CM10" i="127" s="1"/>
  <c r="CL11" i="127"/>
  <c r="CK16" i="127"/>
  <c r="CM16" i="127" s="1"/>
  <c r="CL17" i="127"/>
  <c r="BQ32" i="127"/>
  <c r="CI24" i="127"/>
  <c r="CI23" i="127"/>
  <c r="BL32" i="127"/>
  <c r="CI32" i="127" s="1"/>
  <c r="CK26" i="127"/>
  <c r="CL25" i="127"/>
  <c r="CM14" i="127"/>
  <c r="CM27" i="92"/>
  <c r="BQ46" i="92" s="1"/>
  <c r="CM27" i="83"/>
  <c r="BQ46" i="83" s="1"/>
  <c r="CM27" i="91"/>
  <c r="CM27" i="96"/>
  <c r="BQ46" i="96" s="1"/>
  <c r="AR46" i="1"/>
  <c r="CM27" i="89"/>
  <c r="CM27" i="106"/>
  <c r="BQ46" i="106" s="1"/>
  <c r="AR33" i="1"/>
  <c r="CM27" i="86"/>
  <c r="BQ46" i="86" s="1"/>
  <c r="CM27" i="84"/>
  <c r="BQ46" i="84" s="1"/>
  <c r="AS13" i="1"/>
  <c r="AR45" i="1"/>
  <c r="AS44" i="1" s="1"/>
  <c r="AS43" i="1"/>
  <c r="AS45" i="1"/>
  <c r="AS46" i="1"/>
  <c r="BQ46" i="102"/>
  <c r="BQ46" i="105"/>
  <c r="BQ46" i="67"/>
  <c r="BQ46" i="90"/>
  <c r="BQ47" i="98"/>
  <c r="BQ47" i="94"/>
  <c r="BQ47" i="99"/>
  <c r="BQ46" i="91"/>
  <c r="AS33" i="1"/>
  <c r="CM25" i="116"/>
  <c r="AS34" i="1"/>
  <c r="AS32" i="1"/>
  <c r="AS35" i="1"/>
  <c r="BQ46" i="88"/>
  <c r="BQ46" i="95"/>
  <c r="BQ46" i="93"/>
  <c r="BQ46" i="89"/>
  <c r="BQ46" i="85"/>
  <c r="AS22" i="1"/>
  <c r="AS24" i="1"/>
  <c r="AS21" i="1"/>
  <c r="AS23" i="1"/>
  <c r="BQ46" i="107"/>
  <c r="AS11" i="1"/>
  <c r="AS12" i="1"/>
  <c r="AS10" i="1"/>
  <c r="BE46" i="126"/>
  <c r="BB46" i="126"/>
  <c r="BE45" i="126"/>
  <c r="BB45" i="126"/>
  <c r="BE44" i="126"/>
  <c r="BB44" i="126"/>
  <c r="BQ14" i="126" s="1"/>
  <c r="CI17" i="126" s="1"/>
  <c r="BG43" i="126"/>
  <c r="BD43" i="126"/>
  <c r="BG46" i="126"/>
  <c r="BD46" i="126"/>
  <c r="BG45" i="126"/>
  <c r="BD45" i="126"/>
  <c r="BG44" i="126"/>
  <c r="BD44" i="126"/>
  <c r="BE43" i="126"/>
  <c r="BB43" i="126"/>
  <c r="BL16" i="126" s="1"/>
  <c r="CI16" i="126" s="1"/>
  <c r="CL26" i="126"/>
  <c r="CK25" i="126"/>
  <c r="CK26" i="126"/>
  <c r="CL25" i="126"/>
  <c r="BQ32" i="126"/>
  <c r="CI24" i="126"/>
  <c r="CI23" i="126"/>
  <c r="BL32" i="126"/>
  <c r="CI32" i="126" s="1"/>
  <c r="BB43" i="125"/>
  <c r="BL16" i="125" s="1"/>
  <c r="CI16" i="125" s="1"/>
  <c r="BD43" i="125"/>
  <c r="BG43" i="125"/>
  <c r="BE43" i="125"/>
  <c r="BB44" i="125"/>
  <c r="BQ14" i="125" s="1"/>
  <c r="CI17" i="125" s="1"/>
  <c r="BE44" i="125"/>
  <c r="BB45" i="125"/>
  <c r="BE45" i="125"/>
  <c r="BB46" i="125"/>
  <c r="BE46" i="125"/>
  <c r="BD44" i="125"/>
  <c r="BG44" i="125"/>
  <c r="BD45" i="125"/>
  <c r="BG45" i="125"/>
  <c r="BD46" i="125"/>
  <c r="CM25" i="125"/>
  <c r="CL23" i="125"/>
  <c r="CK24" i="125"/>
  <c r="BK39" i="125"/>
  <c r="CI40" i="125" s="1"/>
  <c r="CK40" i="125" s="1"/>
  <c r="CM40" i="125" s="1"/>
  <c r="BQ48" i="125" s="1"/>
  <c r="CI33" i="125"/>
  <c r="BG46" i="124"/>
  <c r="BD46" i="124"/>
  <c r="BG45" i="124"/>
  <c r="BD45" i="124"/>
  <c r="BG44" i="124"/>
  <c r="BD44" i="124"/>
  <c r="BE43" i="124"/>
  <c r="BB43" i="124"/>
  <c r="BL16" i="124" s="1"/>
  <c r="BE46" i="124"/>
  <c r="BB46" i="124"/>
  <c r="BE45" i="124"/>
  <c r="BB45" i="124"/>
  <c r="BE44" i="124"/>
  <c r="BB44" i="124"/>
  <c r="BQ14" i="124" s="1"/>
  <c r="CI17" i="124" s="1"/>
  <c r="BG43" i="124"/>
  <c r="BD43" i="124"/>
  <c r="AS44" i="123"/>
  <c r="BE43" i="123" s="1"/>
  <c r="AS46" i="123"/>
  <c r="AS45" i="123"/>
  <c r="CK25" i="123"/>
  <c r="CL26" i="123"/>
  <c r="CL25" i="123"/>
  <c r="CK26" i="123"/>
  <c r="CI23" i="123"/>
  <c r="BL32" i="123"/>
  <c r="CI32" i="123" s="1"/>
  <c r="CL23" i="123"/>
  <c r="CK24" i="123"/>
  <c r="CI33" i="123"/>
  <c r="BK39" i="123"/>
  <c r="CI40" i="123" s="1"/>
  <c r="CK40" i="123" s="1"/>
  <c r="CM40" i="123" s="1"/>
  <c r="BQ48" i="123" s="1"/>
  <c r="BB44" i="122"/>
  <c r="BQ14" i="122" s="1"/>
  <c r="CI17" i="122" s="1"/>
  <c r="BE44" i="122"/>
  <c r="BD44" i="122"/>
  <c r="BG44" i="122"/>
  <c r="BD43" i="122"/>
  <c r="BG43" i="122"/>
  <c r="BB45" i="122"/>
  <c r="BE45" i="122"/>
  <c r="BB46" i="122"/>
  <c r="BE46" i="122"/>
  <c r="BB43" i="122"/>
  <c r="BL16" i="122" s="1"/>
  <c r="CI16" i="122" s="1"/>
  <c r="BE43" i="122"/>
  <c r="BD45" i="122"/>
  <c r="BG45" i="122"/>
  <c r="BD46" i="122"/>
  <c r="BD43" i="121"/>
  <c r="BG43" i="121"/>
  <c r="BB43" i="121"/>
  <c r="BL16" i="121" s="1"/>
  <c r="BE43" i="121"/>
  <c r="BB44" i="121"/>
  <c r="BQ14" i="121" s="1"/>
  <c r="CI17" i="121" s="1"/>
  <c r="BE44" i="121"/>
  <c r="BB45" i="121"/>
  <c r="BE45" i="121"/>
  <c r="BB46" i="121"/>
  <c r="BE46" i="121"/>
  <c r="CI16" i="121"/>
  <c r="BD44" i="121"/>
  <c r="BG44" i="121"/>
  <c r="BD45" i="121"/>
  <c r="BG45" i="121"/>
  <c r="BD46" i="121"/>
  <c r="BE35" i="121"/>
  <c r="BB35" i="121"/>
  <c r="BG34" i="121"/>
  <c r="BG35" i="121"/>
  <c r="BD35" i="121"/>
  <c r="BE34" i="121"/>
  <c r="BB34" i="121"/>
  <c r="BE33" i="121"/>
  <c r="BB33" i="121"/>
  <c r="BQ16" i="121" s="1"/>
  <c r="CI15" i="121" s="1"/>
  <c r="BE32" i="121"/>
  <c r="BB32" i="121"/>
  <c r="BL14" i="121" s="1"/>
  <c r="BD34" i="121"/>
  <c r="BG33" i="121"/>
  <c r="BD33" i="121"/>
  <c r="BG32" i="121"/>
  <c r="BD32" i="121"/>
  <c r="BB22" i="121"/>
  <c r="BQ10" i="121" s="1"/>
  <c r="BD22" i="121"/>
  <c r="BE22" i="121"/>
  <c r="BG22" i="121"/>
  <c r="BB24" i="121"/>
  <c r="BE21" i="121"/>
  <c r="BD21" i="121"/>
  <c r="BG23" i="121"/>
  <c r="BG24" i="121"/>
  <c r="BE23" i="121"/>
  <c r="BE24" i="121"/>
  <c r="BB21" i="121"/>
  <c r="BL12" i="121" s="1"/>
  <c r="BG21" i="121"/>
  <c r="BD23" i="121"/>
  <c r="BD24" i="121"/>
  <c r="BB23" i="121"/>
  <c r="BG46" i="120"/>
  <c r="BD46" i="120"/>
  <c r="BG45" i="120"/>
  <c r="BD45" i="120"/>
  <c r="BG44" i="120"/>
  <c r="BD44" i="120"/>
  <c r="BE43" i="120"/>
  <c r="BB43" i="120"/>
  <c r="BL16" i="120" s="1"/>
  <c r="CI16" i="120" s="1"/>
  <c r="BE46" i="120"/>
  <c r="BB46" i="120"/>
  <c r="BE45" i="120"/>
  <c r="BB45" i="120"/>
  <c r="BE44" i="120"/>
  <c r="BB44" i="120"/>
  <c r="BQ14" i="120" s="1"/>
  <c r="CI17" i="120" s="1"/>
  <c r="BG43" i="120"/>
  <c r="BD43" i="120"/>
  <c r="CL26" i="120"/>
  <c r="CK25" i="120"/>
  <c r="CK26" i="120"/>
  <c r="CL25" i="120"/>
  <c r="CI23" i="120"/>
  <c r="BL32" i="120"/>
  <c r="CI32" i="120" s="1"/>
  <c r="BG10" i="120"/>
  <c r="BD10" i="120"/>
  <c r="BE10" i="120"/>
  <c r="BB10" i="120"/>
  <c r="BL10" i="120" s="1"/>
  <c r="CI10" i="120" s="1"/>
  <c r="BE13" i="120"/>
  <c r="BB13" i="120"/>
  <c r="BE12" i="120"/>
  <c r="BB12" i="120"/>
  <c r="BG13" i="120"/>
  <c r="BD13" i="120"/>
  <c r="BG12" i="120"/>
  <c r="BD12" i="120"/>
  <c r="BG11" i="120"/>
  <c r="BD11" i="120"/>
  <c r="BE11" i="120"/>
  <c r="BB11" i="120"/>
  <c r="BQ12" i="120" s="1"/>
  <c r="BB44" i="119"/>
  <c r="BQ14" i="119" s="1"/>
  <c r="CI17" i="119" s="1"/>
  <c r="BE44" i="119"/>
  <c r="BB45" i="119"/>
  <c r="BE45" i="119"/>
  <c r="BB46" i="119"/>
  <c r="BE46" i="119"/>
  <c r="BD44" i="119"/>
  <c r="BG44" i="119"/>
  <c r="BD45" i="119"/>
  <c r="BG45" i="119"/>
  <c r="BD46" i="119"/>
  <c r="CK25" i="119"/>
  <c r="CL26" i="119"/>
  <c r="BQ32" i="119"/>
  <c r="CI24" i="119"/>
  <c r="BL32" i="119"/>
  <c r="CI32" i="119" s="1"/>
  <c r="CI23" i="119"/>
  <c r="BG43" i="118"/>
  <c r="BB43" i="118"/>
  <c r="BL16" i="118" s="1"/>
  <c r="CI16" i="118" s="1"/>
  <c r="BE43" i="118"/>
  <c r="BD43" i="118"/>
  <c r="BE46" i="118"/>
  <c r="BD44" i="118"/>
  <c r="BD45" i="118"/>
  <c r="BD46" i="118"/>
  <c r="BB44" i="118"/>
  <c r="BQ14" i="118" s="1"/>
  <c r="CI17" i="118" s="1"/>
  <c r="BB45" i="118"/>
  <c r="BB46" i="118"/>
  <c r="BG44" i="118"/>
  <c r="BG45" i="118"/>
  <c r="BG46" i="118"/>
  <c r="BE44" i="118"/>
  <c r="BE45" i="118"/>
  <c r="CI33" i="118"/>
  <c r="BK39" i="118"/>
  <c r="CI40" i="118" s="1"/>
  <c r="CK40" i="118" s="1"/>
  <c r="CM40" i="118" s="1"/>
  <c r="BQ48" i="118" s="1"/>
  <c r="CK26" i="118"/>
  <c r="CL25" i="118"/>
  <c r="BE43" i="117"/>
  <c r="BD43" i="117"/>
  <c r="BG43" i="117"/>
  <c r="BB43" i="117"/>
  <c r="BL16" i="117" s="1"/>
  <c r="CI16" i="117" s="1"/>
  <c r="BD46" i="117"/>
  <c r="BE44" i="117"/>
  <c r="BE45" i="117"/>
  <c r="BE46" i="117"/>
  <c r="BG44" i="117"/>
  <c r="BG45" i="117"/>
  <c r="BG46" i="117"/>
  <c r="BB44" i="117"/>
  <c r="BQ14" i="117" s="1"/>
  <c r="CI17" i="117" s="1"/>
  <c r="BB45" i="117"/>
  <c r="BB46" i="117"/>
  <c r="BD44" i="117"/>
  <c r="BD45" i="117"/>
  <c r="BE35" i="117"/>
  <c r="BB35" i="117"/>
  <c r="BG34" i="117"/>
  <c r="BD34" i="117"/>
  <c r="BE33" i="117"/>
  <c r="BB33" i="117"/>
  <c r="BQ16" i="117" s="1"/>
  <c r="BG35" i="117"/>
  <c r="BD35" i="117"/>
  <c r="BE34" i="117"/>
  <c r="BB34" i="117"/>
  <c r="BG33" i="117"/>
  <c r="BD33" i="117"/>
  <c r="BE32" i="117"/>
  <c r="BB32" i="117"/>
  <c r="BL14" i="117" s="1"/>
  <c r="BG32" i="117"/>
  <c r="BD32" i="117"/>
  <c r="BE46" i="93"/>
  <c r="BB46" i="93"/>
  <c r="BE45" i="93"/>
  <c r="BB45" i="93"/>
  <c r="BE44" i="93"/>
  <c r="BB44" i="93"/>
  <c r="BQ14" i="93" s="1"/>
  <c r="CI17" i="93" s="1"/>
  <c r="BG43" i="93"/>
  <c r="BD43" i="93"/>
  <c r="BG46" i="93"/>
  <c r="BD46" i="93"/>
  <c r="BG45" i="93"/>
  <c r="BD45" i="93"/>
  <c r="BG44" i="93"/>
  <c r="BD44" i="93"/>
  <c r="BE43" i="93"/>
  <c r="BB43" i="93"/>
  <c r="BL16" i="93" s="1"/>
  <c r="CI16" i="93" s="1"/>
  <c r="BE46" i="116"/>
  <c r="BB46" i="116"/>
  <c r="BE45" i="116"/>
  <c r="BB45" i="116"/>
  <c r="BE44" i="116"/>
  <c r="BB44" i="116"/>
  <c r="BQ14" i="116" s="1"/>
  <c r="CI17" i="116" s="1"/>
  <c r="BG43" i="116"/>
  <c r="BD43" i="116"/>
  <c r="BG46" i="116"/>
  <c r="BD46" i="116"/>
  <c r="BG45" i="116"/>
  <c r="BD45" i="116"/>
  <c r="BG44" i="116"/>
  <c r="BD44" i="116"/>
  <c r="BE43" i="116"/>
  <c r="BB43" i="116"/>
  <c r="BL16" i="116" s="1"/>
  <c r="CI16" i="116" s="1"/>
  <c r="CI23" i="116"/>
  <c r="BL32" i="116"/>
  <c r="CI32" i="116" s="1"/>
  <c r="BD44" i="115"/>
  <c r="BB44" i="115"/>
  <c r="BQ14" i="115" s="1"/>
  <c r="CI17" i="115" s="1"/>
  <c r="BG44" i="115"/>
  <c r="BE44" i="115"/>
  <c r="BD45" i="115"/>
  <c r="BB46" i="115"/>
  <c r="BB45" i="115"/>
  <c r="BG46" i="115"/>
  <c r="BG45" i="115"/>
  <c r="BE46" i="115"/>
  <c r="BE45" i="115"/>
  <c r="BE43" i="115"/>
  <c r="BG43" i="115"/>
  <c r="BB43" i="115"/>
  <c r="BL16" i="115" s="1"/>
  <c r="CI16" i="115" s="1"/>
  <c r="BD43" i="115"/>
  <c r="CL25" i="115"/>
  <c r="CK26" i="115"/>
  <c r="CK25" i="115"/>
  <c r="CL26" i="115"/>
  <c r="BL32" i="115"/>
  <c r="CI32" i="115" s="1"/>
  <c r="CI23" i="115"/>
  <c r="BG43" i="114"/>
  <c r="BD43" i="114"/>
  <c r="BE43" i="114"/>
  <c r="BB43" i="114"/>
  <c r="BL16" i="114" s="1"/>
  <c r="CI16" i="114" s="1"/>
  <c r="BB46" i="114"/>
  <c r="BG45" i="114"/>
  <c r="BE45" i="114"/>
  <c r="BD45" i="114"/>
  <c r="BB45" i="114"/>
  <c r="BG44" i="114"/>
  <c r="BG46" i="114"/>
  <c r="BE44" i="114"/>
  <c r="BE46" i="114"/>
  <c r="BD44" i="114"/>
  <c r="BD46" i="114"/>
  <c r="BB44" i="114"/>
  <c r="BQ14" i="114" s="1"/>
  <c r="CI17" i="114" s="1"/>
  <c r="CL26" i="114"/>
  <c r="CK25" i="114"/>
  <c r="CK26" i="114"/>
  <c r="CL25" i="114"/>
  <c r="BG46" i="113"/>
  <c r="BD46" i="113"/>
  <c r="BG45" i="113"/>
  <c r="BD45" i="113"/>
  <c r="BG44" i="113"/>
  <c r="BD44" i="113"/>
  <c r="BE43" i="113"/>
  <c r="BB43" i="113"/>
  <c r="BL16" i="113" s="1"/>
  <c r="CI16" i="113" s="1"/>
  <c r="BE46" i="113"/>
  <c r="BB46" i="113"/>
  <c r="BE45" i="113"/>
  <c r="BB45" i="113"/>
  <c r="BE44" i="113"/>
  <c r="BB44" i="113"/>
  <c r="BQ14" i="113" s="1"/>
  <c r="CI17" i="113" s="1"/>
  <c r="BG43" i="113"/>
  <c r="BD43" i="113"/>
  <c r="CL23" i="113"/>
  <c r="CK24" i="113"/>
  <c r="CL32" i="113"/>
  <c r="CK33" i="113"/>
  <c r="BB43" i="104"/>
  <c r="BL16" i="104" s="1"/>
  <c r="BG43" i="104"/>
  <c r="BD43" i="104"/>
  <c r="BE43" i="104"/>
  <c r="BG45" i="104"/>
  <c r="BG44" i="104"/>
  <c r="BE46" i="104"/>
  <c r="BE45" i="104"/>
  <c r="BE44" i="104"/>
  <c r="BD46" i="104"/>
  <c r="BD45" i="104"/>
  <c r="BD44" i="104"/>
  <c r="BB46" i="104"/>
  <c r="BB45" i="104"/>
  <c r="BB44" i="104"/>
  <c r="BQ14" i="104" s="1"/>
  <c r="CI17" i="104" s="1"/>
  <c r="CI16" i="104"/>
  <c r="BQ25" i="104"/>
  <c r="BE46" i="100"/>
  <c r="BB46" i="100"/>
  <c r="BE45" i="100"/>
  <c r="BB45" i="100"/>
  <c r="BE44" i="100"/>
  <c r="BB44" i="100"/>
  <c r="BQ14" i="100" s="1"/>
  <c r="CI17" i="100" s="1"/>
  <c r="BG43" i="100"/>
  <c r="BD43" i="100"/>
  <c r="BG46" i="100"/>
  <c r="BD46" i="100"/>
  <c r="BG45" i="100"/>
  <c r="BD45" i="100"/>
  <c r="BG44" i="100"/>
  <c r="BD44" i="100"/>
  <c r="BE43" i="100"/>
  <c r="BB43" i="100"/>
  <c r="BL16" i="100" s="1"/>
  <c r="BE46" i="112"/>
  <c r="BB46" i="112"/>
  <c r="BE45" i="112"/>
  <c r="BB45" i="112"/>
  <c r="BE44" i="112"/>
  <c r="BB44" i="112"/>
  <c r="BQ14" i="112" s="1"/>
  <c r="CI17" i="112" s="1"/>
  <c r="BG43" i="112"/>
  <c r="BD43" i="112"/>
  <c r="BG46" i="112"/>
  <c r="BD46" i="112"/>
  <c r="BG45" i="112"/>
  <c r="BD45" i="112"/>
  <c r="BG44" i="112"/>
  <c r="BD44" i="112"/>
  <c r="BE43" i="112"/>
  <c r="BB43" i="112"/>
  <c r="BL16" i="112" s="1"/>
  <c r="CI16" i="112" s="1"/>
  <c r="CM23" i="112"/>
  <c r="CM27" i="112" s="1"/>
  <c r="BG46" i="111"/>
  <c r="BD46" i="111"/>
  <c r="BG45" i="111"/>
  <c r="BD45" i="111"/>
  <c r="BG44" i="111"/>
  <c r="BD44" i="111"/>
  <c r="BE43" i="111"/>
  <c r="BB43" i="111"/>
  <c r="BL16" i="111" s="1"/>
  <c r="CI16" i="111" s="1"/>
  <c r="BE46" i="111"/>
  <c r="BB46" i="111"/>
  <c r="BE45" i="111"/>
  <c r="BB45" i="111"/>
  <c r="BE44" i="111"/>
  <c r="BB44" i="111"/>
  <c r="BQ14" i="111" s="1"/>
  <c r="CI17" i="111" s="1"/>
  <c r="BG43" i="111"/>
  <c r="BD43" i="111"/>
  <c r="BG32" i="111"/>
  <c r="BD32" i="111"/>
  <c r="BE32" i="111"/>
  <c r="BB32" i="111"/>
  <c r="BL14" i="111" s="1"/>
  <c r="BE35" i="111"/>
  <c r="BB33" i="111"/>
  <c r="BQ16" i="111" s="1"/>
  <c r="BD34" i="111"/>
  <c r="BG33" i="111"/>
  <c r="BE34" i="111"/>
  <c r="BG35" i="111"/>
  <c r="BB35" i="111"/>
  <c r="BE33" i="111"/>
  <c r="BD33" i="111"/>
  <c r="BB34" i="111"/>
  <c r="BD35" i="111"/>
  <c r="BG34" i="111"/>
  <c r="BE22" i="111"/>
  <c r="BB22" i="111"/>
  <c r="BQ10" i="111" s="1"/>
  <c r="BG22" i="111"/>
  <c r="BD22" i="111"/>
  <c r="BG24" i="111"/>
  <c r="BD24" i="111"/>
  <c r="BG23" i="111"/>
  <c r="BD23" i="111"/>
  <c r="BE24" i="111"/>
  <c r="BB24" i="111"/>
  <c r="BE23" i="111"/>
  <c r="BB23" i="111"/>
  <c r="BE21" i="111"/>
  <c r="BB21" i="111"/>
  <c r="BL12" i="111" s="1"/>
  <c r="BG21" i="111"/>
  <c r="BD21" i="111"/>
  <c r="BE46" i="110"/>
  <c r="BB46" i="110"/>
  <c r="BE45" i="110"/>
  <c r="BB45" i="110"/>
  <c r="BE44" i="110"/>
  <c r="BB44" i="110"/>
  <c r="BQ14" i="110" s="1"/>
  <c r="CI17" i="110" s="1"/>
  <c r="BG43" i="110"/>
  <c r="BD43" i="110"/>
  <c r="BG46" i="110"/>
  <c r="BD46" i="110"/>
  <c r="BG45" i="110"/>
  <c r="BD45" i="110"/>
  <c r="BG44" i="110"/>
  <c r="BD44" i="110"/>
  <c r="BE43" i="110"/>
  <c r="BB43" i="110"/>
  <c r="BL16" i="110" s="1"/>
  <c r="CI16" i="110" s="1"/>
  <c r="CM25" i="110"/>
  <c r="CM27" i="110" s="1"/>
  <c r="BB43" i="109"/>
  <c r="BL16" i="109" s="1"/>
  <c r="CI16" i="109" s="1"/>
  <c r="BB45" i="109"/>
  <c r="BE46" i="109"/>
  <c r="BB46" i="109"/>
  <c r="BE45" i="109"/>
  <c r="BE44" i="109"/>
  <c r="BB44" i="109"/>
  <c r="BQ14" i="109" s="1"/>
  <c r="BG43" i="109"/>
  <c r="BD43" i="109"/>
  <c r="BG46" i="109"/>
  <c r="BD46" i="109"/>
  <c r="BG45" i="109"/>
  <c r="BD45" i="109"/>
  <c r="BG44" i="109"/>
  <c r="BD44" i="109"/>
  <c r="BE43" i="109"/>
  <c r="CK26" i="109"/>
  <c r="CL25" i="109"/>
  <c r="BG46" i="108"/>
  <c r="BD46" i="108"/>
  <c r="BG45" i="108"/>
  <c r="BD45" i="108"/>
  <c r="BG44" i="108"/>
  <c r="BD44" i="108"/>
  <c r="BE46" i="108"/>
  <c r="BB46" i="108"/>
  <c r="BE45" i="108"/>
  <c r="BB45" i="108"/>
  <c r="BE44" i="108"/>
  <c r="BB44" i="108"/>
  <c r="BQ14" i="108" s="1"/>
  <c r="CI17" i="108" s="1"/>
  <c r="BE43" i="108"/>
  <c r="BB43" i="108"/>
  <c r="BL16" i="108" s="1"/>
  <c r="CI16" i="108" s="1"/>
  <c r="BG43" i="108"/>
  <c r="BD43" i="108"/>
  <c r="CM25" i="108"/>
  <c r="BL32" i="108"/>
  <c r="CI32" i="108" s="1"/>
  <c r="CI23" i="108"/>
  <c r="BQ32" i="108"/>
  <c r="CI24" i="108"/>
  <c r="BE43" i="87"/>
  <c r="BD43" i="87"/>
  <c r="BG43" i="87"/>
  <c r="BB43" i="87"/>
  <c r="BL16" i="87" s="1"/>
  <c r="CI16" i="87" s="1"/>
  <c r="BD46" i="87"/>
  <c r="BE44" i="87"/>
  <c r="BE45" i="87"/>
  <c r="BE46" i="87"/>
  <c r="BG44" i="87"/>
  <c r="BG45" i="87"/>
  <c r="BG46" i="87"/>
  <c r="BB44" i="87"/>
  <c r="BQ14" i="87" s="1"/>
  <c r="BB45" i="87"/>
  <c r="BB46" i="87"/>
  <c r="BD44" i="87"/>
  <c r="BD45" i="87"/>
  <c r="CM18" i="131" l="1"/>
  <c r="BQ45" i="131" s="1"/>
  <c r="CM12" i="129"/>
  <c r="CM18" i="129" s="1"/>
  <c r="BQ45" i="129" s="1"/>
  <c r="CM16" i="128"/>
  <c r="CM25" i="127"/>
  <c r="CK24" i="131"/>
  <c r="CL23" i="131"/>
  <c r="CM23" i="131" s="1"/>
  <c r="CM25" i="131"/>
  <c r="BK39" i="131"/>
  <c r="CI40" i="131" s="1"/>
  <c r="CK40" i="131" s="1"/>
  <c r="CM40" i="131" s="1"/>
  <c r="BQ48" i="131" s="1"/>
  <c r="CI33" i="131"/>
  <c r="BK39" i="130"/>
  <c r="CI40" i="130" s="1"/>
  <c r="CK40" i="130" s="1"/>
  <c r="CM40" i="130" s="1"/>
  <c r="BQ48" i="130" s="1"/>
  <c r="CI33" i="130"/>
  <c r="CL26" i="130"/>
  <c r="CK25" i="130"/>
  <c r="CK24" i="130"/>
  <c r="CL23" i="130"/>
  <c r="CM23" i="130"/>
  <c r="CL33" i="130"/>
  <c r="CK32" i="130"/>
  <c r="CM12" i="130"/>
  <c r="CM18" i="130" s="1"/>
  <c r="CL23" i="129"/>
  <c r="CK24" i="129"/>
  <c r="CL24" i="129"/>
  <c r="CK23" i="129"/>
  <c r="CM25" i="129"/>
  <c r="BK39" i="129"/>
  <c r="CI40" i="129" s="1"/>
  <c r="CK40" i="129" s="1"/>
  <c r="CM40" i="129" s="1"/>
  <c r="BQ48" i="129" s="1"/>
  <c r="CI33" i="129"/>
  <c r="CL33" i="129"/>
  <c r="CK32" i="129"/>
  <c r="BK39" i="128"/>
  <c r="CI40" i="128" s="1"/>
  <c r="CK40" i="128" s="1"/>
  <c r="CM40" i="128" s="1"/>
  <c r="BQ48" i="128" s="1"/>
  <c r="CI32" i="128"/>
  <c r="CL23" i="128"/>
  <c r="CK24" i="128"/>
  <c r="CK25" i="128"/>
  <c r="CM25" i="128" s="1"/>
  <c r="CL26" i="128"/>
  <c r="CL32" i="128"/>
  <c r="CK33" i="128"/>
  <c r="CM12" i="128"/>
  <c r="CM18" i="128" s="1"/>
  <c r="CL24" i="127"/>
  <c r="CK23" i="127"/>
  <c r="BK39" i="127"/>
  <c r="CI40" i="127" s="1"/>
  <c r="CK40" i="127" s="1"/>
  <c r="CM40" i="127" s="1"/>
  <c r="BQ48" i="127" s="1"/>
  <c r="CI33" i="127"/>
  <c r="CM18" i="127"/>
  <c r="CK32" i="127"/>
  <c r="CL33" i="127"/>
  <c r="CK24" i="127"/>
  <c r="CL23" i="127"/>
  <c r="BB13" i="1"/>
  <c r="BB46" i="1"/>
  <c r="BB45" i="1"/>
  <c r="BB44" i="1"/>
  <c r="BQ14" i="1" s="1"/>
  <c r="CM25" i="119"/>
  <c r="BB43" i="1"/>
  <c r="BL16" i="1" s="1"/>
  <c r="BG43" i="1"/>
  <c r="BD46" i="1"/>
  <c r="BD45" i="1"/>
  <c r="BD44" i="1"/>
  <c r="BE45" i="1"/>
  <c r="BD43" i="1"/>
  <c r="BE46" i="1"/>
  <c r="BG46" i="1"/>
  <c r="BG45" i="1"/>
  <c r="BG44" i="1"/>
  <c r="BE43" i="1"/>
  <c r="BE44" i="1"/>
  <c r="BB35" i="1"/>
  <c r="BB34" i="1"/>
  <c r="BB33" i="1"/>
  <c r="BQ16" i="1" s="1"/>
  <c r="CM25" i="118"/>
  <c r="CM27" i="118" s="1"/>
  <c r="BQ46" i="118" s="1"/>
  <c r="BB32" i="1"/>
  <c r="BL14" i="1" s="1"/>
  <c r="BE34" i="1"/>
  <c r="BG35" i="1"/>
  <c r="BG34" i="1"/>
  <c r="BG33" i="1"/>
  <c r="BE32" i="1"/>
  <c r="BD32" i="1"/>
  <c r="BE35" i="1"/>
  <c r="BE33" i="1"/>
  <c r="BD35" i="1"/>
  <c r="BD34" i="1"/>
  <c r="BD33" i="1"/>
  <c r="BG32" i="1"/>
  <c r="BB24" i="1"/>
  <c r="BB22" i="1"/>
  <c r="BQ10" i="1" s="1"/>
  <c r="CJ13" i="117" s="1"/>
  <c r="BB23" i="1"/>
  <c r="CJ13" i="125"/>
  <c r="BB21" i="1"/>
  <c r="BL12" i="1" s="1"/>
  <c r="BE23" i="1"/>
  <c r="BD21" i="1"/>
  <c r="BD24" i="1"/>
  <c r="BD23" i="1"/>
  <c r="BD22" i="1"/>
  <c r="BE24" i="1"/>
  <c r="BG24" i="1"/>
  <c r="BG22" i="1"/>
  <c r="BG21" i="1"/>
  <c r="BE22" i="1"/>
  <c r="BG23" i="1"/>
  <c r="BE21" i="1"/>
  <c r="BB11" i="1"/>
  <c r="BQ12" i="1" s="1"/>
  <c r="CJ11" i="122" s="1"/>
  <c r="BB12" i="1"/>
  <c r="CJ11" i="125"/>
  <c r="BG12" i="1"/>
  <c r="BE10" i="1"/>
  <c r="BE11" i="1"/>
  <c r="BG10" i="1"/>
  <c r="BE12" i="1"/>
  <c r="BD13" i="1"/>
  <c r="BD12" i="1"/>
  <c r="BB10" i="1"/>
  <c r="BL10" i="1" s="1"/>
  <c r="BG11" i="1"/>
  <c r="BD11" i="1"/>
  <c r="BD10" i="1"/>
  <c r="BG13" i="1"/>
  <c r="BE13" i="1"/>
  <c r="CM25" i="126"/>
  <c r="CL23" i="126"/>
  <c r="CK24" i="126"/>
  <c r="CI33" i="126"/>
  <c r="BK39" i="126"/>
  <c r="CI40" i="126" s="1"/>
  <c r="CK40" i="126" s="1"/>
  <c r="CM40" i="126" s="1"/>
  <c r="BQ48" i="126" s="1"/>
  <c r="CK32" i="126"/>
  <c r="CL33" i="126"/>
  <c r="CK23" i="126"/>
  <c r="CL24" i="126"/>
  <c r="CL32" i="125"/>
  <c r="CK33" i="125"/>
  <c r="CM23" i="125"/>
  <c r="CM27" i="125" s="1"/>
  <c r="CI16" i="124"/>
  <c r="BQ25" i="124"/>
  <c r="BD46" i="123"/>
  <c r="BE46" i="123"/>
  <c r="BG46" i="123"/>
  <c r="BB46" i="123"/>
  <c r="BB45" i="123"/>
  <c r="BB44" i="123"/>
  <c r="BQ14" i="123" s="1"/>
  <c r="CI17" i="123" s="1"/>
  <c r="BD45" i="123"/>
  <c r="BD44" i="123"/>
  <c r="BE45" i="123"/>
  <c r="BE44" i="123"/>
  <c r="BG45" i="123"/>
  <c r="BG44" i="123"/>
  <c r="BD43" i="123"/>
  <c r="BB43" i="123"/>
  <c r="BL16" i="123" s="1"/>
  <c r="CI16" i="123" s="1"/>
  <c r="BG43" i="123"/>
  <c r="CM25" i="123"/>
  <c r="CK32" i="123"/>
  <c r="CL33" i="123"/>
  <c r="CK23" i="123"/>
  <c r="CL24" i="123"/>
  <c r="CL32" i="123"/>
  <c r="CK33" i="123"/>
  <c r="BQ25" i="121"/>
  <c r="CI26" i="121" s="1"/>
  <c r="CI12" i="121"/>
  <c r="BL25" i="121"/>
  <c r="CI13" i="121"/>
  <c r="BL23" i="121"/>
  <c r="CI23" i="121" s="1"/>
  <c r="CL25" i="121"/>
  <c r="CK26" i="121"/>
  <c r="BQ23" i="121"/>
  <c r="CI14" i="121"/>
  <c r="CM25" i="120"/>
  <c r="CK32" i="120"/>
  <c r="CL33" i="120"/>
  <c r="CL24" i="120"/>
  <c r="CK23" i="120"/>
  <c r="CI11" i="120"/>
  <c r="BL25" i="120"/>
  <c r="CK23" i="119"/>
  <c r="CL24" i="119"/>
  <c r="CL33" i="119"/>
  <c r="CK32" i="119"/>
  <c r="CL23" i="119"/>
  <c r="CK24" i="119"/>
  <c r="BK39" i="119"/>
  <c r="CI40" i="119" s="1"/>
  <c r="CK40" i="119" s="1"/>
  <c r="CM40" i="119" s="1"/>
  <c r="BQ48" i="119" s="1"/>
  <c r="CI33" i="119"/>
  <c r="CL32" i="118"/>
  <c r="CK33" i="118"/>
  <c r="CI14" i="117"/>
  <c r="BQ23" i="117"/>
  <c r="CI25" i="117" s="1"/>
  <c r="BQ25" i="117"/>
  <c r="CI26" i="117" s="1"/>
  <c r="CI15" i="117"/>
  <c r="CK32" i="116"/>
  <c r="CL33" i="116"/>
  <c r="CK23" i="116"/>
  <c r="CL24" i="116"/>
  <c r="CM25" i="115"/>
  <c r="CK23" i="115"/>
  <c r="CL24" i="115"/>
  <c r="CK32" i="115"/>
  <c r="CL33" i="115"/>
  <c r="CM25" i="114"/>
  <c r="CM27" i="114" s="1"/>
  <c r="CM32" i="113"/>
  <c r="BQ47" i="113" s="1"/>
  <c r="CM23" i="113"/>
  <c r="CM27" i="113" s="1"/>
  <c r="CI16" i="100"/>
  <c r="BQ25" i="100"/>
  <c r="CI26" i="100" s="1"/>
  <c r="CI26" i="104"/>
  <c r="BQ32" i="104"/>
  <c r="BQ46" i="112"/>
  <c r="BQ25" i="111"/>
  <c r="CI26" i="111" s="1"/>
  <c r="CI15" i="111"/>
  <c r="BQ23" i="111"/>
  <c r="CI14" i="111"/>
  <c r="BL25" i="111"/>
  <c r="CI12" i="111"/>
  <c r="BL23" i="111"/>
  <c r="CI23" i="111" s="1"/>
  <c r="CI13" i="111"/>
  <c r="BQ46" i="110"/>
  <c r="CI17" i="109"/>
  <c r="BQ23" i="109"/>
  <c r="CL23" i="108"/>
  <c r="CK24" i="108"/>
  <c r="BK39" i="108"/>
  <c r="CI40" i="108" s="1"/>
  <c r="CK40" i="108" s="1"/>
  <c r="CM40" i="108" s="1"/>
  <c r="BQ48" i="108" s="1"/>
  <c r="CI33" i="108"/>
  <c r="CK23" i="108"/>
  <c r="CL24" i="108"/>
  <c r="CK32" i="108"/>
  <c r="CL33" i="108"/>
  <c r="BQ23" i="87"/>
  <c r="CI17" i="87"/>
  <c r="CM27" i="131" l="1"/>
  <c r="BQ46" i="131" s="1"/>
  <c r="CM23" i="128"/>
  <c r="CM27" i="128"/>
  <c r="BQ46" i="128" s="1"/>
  <c r="CK33" i="131"/>
  <c r="CL32" i="131"/>
  <c r="BQ45" i="130"/>
  <c r="CM25" i="130"/>
  <c r="CK33" i="130"/>
  <c r="CL32" i="130"/>
  <c r="CM27" i="130"/>
  <c r="BQ46" i="130" s="1"/>
  <c r="CM23" i="129"/>
  <c r="CM27" i="129" s="1"/>
  <c r="CL32" i="129"/>
  <c r="CK33" i="129"/>
  <c r="BQ45" i="128"/>
  <c r="CK32" i="128"/>
  <c r="CL33" i="128"/>
  <c r="CK33" i="127"/>
  <c r="CL32" i="127"/>
  <c r="CM23" i="127"/>
  <c r="CM27" i="127" s="1"/>
  <c r="BQ46" i="127" s="1"/>
  <c r="BQ45" i="127"/>
  <c r="CJ13" i="100"/>
  <c r="CJ13" i="109"/>
  <c r="CJ13" i="119"/>
  <c r="CJ13" i="101"/>
  <c r="CJ13" i="98"/>
  <c r="CJ13" i="112"/>
  <c r="CJ13" i="94"/>
  <c r="CJ13" i="84"/>
  <c r="CJ13" i="116"/>
  <c r="CJ13" i="88"/>
  <c r="CJ13" i="90"/>
  <c r="CJ13" i="106"/>
  <c r="CJ13" i="115"/>
  <c r="CJ13" i="93"/>
  <c r="CJ13" i="110"/>
  <c r="CJ13" i="126"/>
  <c r="CJ13" i="83"/>
  <c r="CJ13" i="114"/>
  <c r="CJ13" i="122"/>
  <c r="CJ13" i="104"/>
  <c r="CJ13" i="121"/>
  <c r="CJ13" i="85"/>
  <c r="CJ13" i="87"/>
  <c r="CJ13" i="102"/>
  <c r="CJ13" i="99"/>
  <c r="CJ13" i="118"/>
  <c r="CJ13" i="123"/>
  <c r="CJ13" i="91"/>
  <c r="CJ13" i="92"/>
  <c r="CJ13" i="108"/>
  <c r="CJ13" i="107"/>
  <c r="CJ13" i="124"/>
  <c r="CJ13" i="86"/>
  <c r="CJ13" i="105"/>
  <c r="CJ11" i="102"/>
  <c r="CJ11" i="91"/>
  <c r="CJ11" i="119"/>
  <c r="CJ11" i="84"/>
  <c r="CJ11" i="87"/>
  <c r="CJ11" i="103"/>
  <c r="CJ11" i="92"/>
  <c r="CJ11" i="67"/>
  <c r="CJ11" i="86"/>
  <c r="CJ11" i="96"/>
  <c r="CJ11" i="94"/>
  <c r="CJ11" i="110"/>
  <c r="CJ11" i="113"/>
  <c r="CJ11" i="93"/>
  <c r="CJ11" i="108"/>
  <c r="CJ11" i="82"/>
  <c r="CJ11" i="90"/>
  <c r="CJ11" i="99"/>
  <c r="CJ11" i="106"/>
  <c r="CJ11" i="117"/>
  <c r="CJ11" i="107"/>
  <c r="CJ11" i="120"/>
  <c r="CL11" i="120" s="1"/>
  <c r="CJ11" i="85"/>
  <c r="CJ11" i="83"/>
  <c r="CJ11" i="100"/>
  <c r="CJ11" i="104"/>
  <c r="CJ11" i="111"/>
  <c r="CJ11" i="116"/>
  <c r="CJ11" i="124"/>
  <c r="CJ11" i="123"/>
  <c r="CJ11" i="88"/>
  <c r="CJ11" i="98"/>
  <c r="CJ11" i="89"/>
  <c r="CJ11" i="95"/>
  <c r="CJ11" i="105"/>
  <c r="CJ11" i="114"/>
  <c r="CJ11" i="118"/>
  <c r="CJ13" i="67"/>
  <c r="CJ13" i="89"/>
  <c r="CJ13" i="103"/>
  <c r="CJ11" i="112"/>
  <c r="CJ11" i="126"/>
  <c r="CJ13" i="120"/>
  <c r="CJ17" i="121"/>
  <c r="CJ17" i="114"/>
  <c r="CJ17" i="112"/>
  <c r="CJ17" i="109"/>
  <c r="CL17" i="109" s="1"/>
  <c r="CJ17" i="107"/>
  <c r="CJ17" i="103"/>
  <c r="CJ17" i="100"/>
  <c r="CJ17" i="98"/>
  <c r="CJ17" i="93"/>
  <c r="CJ17" i="91"/>
  <c r="CJ17" i="85"/>
  <c r="CJ17" i="125"/>
  <c r="CJ17" i="123"/>
  <c r="CJ17" i="119"/>
  <c r="CJ17" i="117"/>
  <c r="CJ17" i="111"/>
  <c r="CJ17" i="104"/>
  <c r="CJ17" i="96"/>
  <c r="CJ17" i="89"/>
  <c r="CJ17" i="87"/>
  <c r="CL17" i="87" s="1"/>
  <c r="CJ17" i="84"/>
  <c r="CJ17" i="82"/>
  <c r="CJ17" i="67"/>
  <c r="CJ17" i="122"/>
  <c r="CJ17" i="115"/>
  <c r="CJ17" i="113"/>
  <c r="CJ17" i="110"/>
  <c r="CJ17" i="108"/>
  <c r="CJ17" i="106"/>
  <c r="CJ17" i="102"/>
  <c r="CJ17" i="99"/>
  <c r="CJ17" i="94"/>
  <c r="CJ17" i="92"/>
  <c r="CJ17" i="90"/>
  <c r="CJ17" i="126"/>
  <c r="CJ17" i="124"/>
  <c r="CJ17" i="120"/>
  <c r="CJ17" i="118"/>
  <c r="CJ17" i="116"/>
  <c r="CJ17" i="105"/>
  <c r="CJ17" i="101"/>
  <c r="CJ17" i="95"/>
  <c r="CJ17" i="88"/>
  <c r="CJ17" i="86"/>
  <c r="CJ17" i="83"/>
  <c r="CJ16" i="126"/>
  <c r="CJ16" i="124"/>
  <c r="CJ16" i="120"/>
  <c r="CJ16" i="118"/>
  <c r="CJ16" i="116"/>
  <c r="CJ16" i="105"/>
  <c r="CJ16" i="101"/>
  <c r="CJ16" i="95"/>
  <c r="CJ16" i="88"/>
  <c r="CJ16" i="86"/>
  <c r="CJ16" i="83"/>
  <c r="CJ16" i="122"/>
  <c r="CJ16" i="115"/>
  <c r="CJ16" i="113"/>
  <c r="CJ16" i="110"/>
  <c r="CJ16" i="108"/>
  <c r="CJ16" i="106"/>
  <c r="CJ16" i="102"/>
  <c r="CJ16" i="99"/>
  <c r="CJ16" i="94"/>
  <c r="CJ16" i="92"/>
  <c r="CJ16" i="90"/>
  <c r="CJ16" i="125"/>
  <c r="CJ16" i="123"/>
  <c r="CJ16" i="119"/>
  <c r="CJ16" i="117"/>
  <c r="CJ16" i="111"/>
  <c r="CJ16" i="104"/>
  <c r="CJ16" i="96"/>
  <c r="CJ16" i="89"/>
  <c r="CJ16" i="87"/>
  <c r="CK16" i="87" s="1"/>
  <c r="CJ16" i="84"/>
  <c r="CJ16" i="82"/>
  <c r="CJ16" i="121"/>
  <c r="CJ16" i="114"/>
  <c r="CJ16" i="112"/>
  <c r="CJ16" i="109"/>
  <c r="CK16" i="109" s="1"/>
  <c r="CJ16" i="107"/>
  <c r="CJ16" i="103"/>
  <c r="CJ16" i="100"/>
  <c r="CJ16" i="98"/>
  <c r="CJ16" i="93"/>
  <c r="CJ16" i="91"/>
  <c r="CJ16" i="85"/>
  <c r="CJ16" i="67"/>
  <c r="CJ13" i="82"/>
  <c r="CJ13" i="96"/>
  <c r="CJ13" i="95"/>
  <c r="CJ13" i="111"/>
  <c r="CJ13" i="113"/>
  <c r="CJ15" i="121"/>
  <c r="CK15" i="121" s="1"/>
  <c r="CJ15" i="114"/>
  <c r="CJ15" i="112"/>
  <c r="CJ15" i="109"/>
  <c r="CJ15" i="107"/>
  <c r="CJ15" i="103"/>
  <c r="CJ15" i="100"/>
  <c r="CJ15" i="98"/>
  <c r="CJ15" i="93"/>
  <c r="CJ15" i="91"/>
  <c r="CJ15" i="126"/>
  <c r="CJ15" i="124"/>
  <c r="CJ15" i="120"/>
  <c r="CJ15" i="118"/>
  <c r="CJ15" i="116"/>
  <c r="CJ15" i="105"/>
  <c r="CJ15" i="101"/>
  <c r="CJ15" i="95"/>
  <c r="CJ15" i="88"/>
  <c r="CJ15" i="86"/>
  <c r="CJ15" i="83"/>
  <c r="CJ15" i="85"/>
  <c r="CJ15" i="67"/>
  <c r="CJ15" i="122"/>
  <c r="CJ15" i="115"/>
  <c r="CJ15" i="113"/>
  <c r="CJ15" i="110"/>
  <c r="CJ15" i="108"/>
  <c r="CJ15" i="106"/>
  <c r="CJ15" i="102"/>
  <c r="CJ15" i="99"/>
  <c r="CJ15" i="94"/>
  <c r="CJ15" i="92"/>
  <c r="CJ15" i="90"/>
  <c r="CJ15" i="125"/>
  <c r="CJ15" i="123"/>
  <c r="CJ15" i="119"/>
  <c r="CJ15" i="117"/>
  <c r="CJ15" i="111"/>
  <c r="CJ15" i="104"/>
  <c r="CJ15" i="96"/>
  <c r="CJ15" i="89"/>
  <c r="CJ15" i="87"/>
  <c r="CJ15" i="84"/>
  <c r="CJ15" i="82"/>
  <c r="CJ14" i="122"/>
  <c r="CJ14" i="115"/>
  <c r="CJ14" i="113"/>
  <c r="CJ14" i="110"/>
  <c r="CJ14" i="108"/>
  <c r="CJ14" i="106"/>
  <c r="CJ14" i="102"/>
  <c r="CJ14" i="99"/>
  <c r="CJ14" i="94"/>
  <c r="CJ14" i="92"/>
  <c r="CJ14" i="90"/>
  <c r="CJ14" i="125"/>
  <c r="CJ14" i="123"/>
  <c r="CJ14" i="119"/>
  <c r="CJ14" i="117"/>
  <c r="CJ14" i="111"/>
  <c r="CK14" i="111" s="1"/>
  <c r="CJ14" i="104"/>
  <c r="CJ14" i="96"/>
  <c r="CJ14" i="89"/>
  <c r="CJ14" i="87"/>
  <c r="CJ14" i="84"/>
  <c r="CJ14" i="82"/>
  <c r="CJ14" i="121"/>
  <c r="CL14" i="121" s="1"/>
  <c r="CJ14" i="114"/>
  <c r="CJ14" i="112"/>
  <c r="CJ14" i="109"/>
  <c r="CJ14" i="107"/>
  <c r="CJ14" i="103"/>
  <c r="CJ14" i="100"/>
  <c r="CJ14" i="98"/>
  <c r="CJ14" i="93"/>
  <c r="CJ14" i="91"/>
  <c r="CJ14" i="126"/>
  <c r="CJ14" i="124"/>
  <c r="CJ14" i="120"/>
  <c r="CJ14" i="118"/>
  <c r="CJ14" i="116"/>
  <c r="CJ14" i="105"/>
  <c r="CJ14" i="101"/>
  <c r="CJ14" i="95"/>
  <c r="CJ14" i="88"/>
  <c r="CJ14" i="86"/>
  <c r="CJ14" i="83"/>
  <c r="CJ14" i="85"/>
  <c r="CJ14" i="67"/>
  <c r="CL13" i="98"/>
  <c r="CK13" i="98"/>
  <c r="CL13" i="100"/>
  <c r="CK13" i="100"/>
  <c r="CK13" i="112"/>
  <c r="CL13" i="112"/>
  <c r="CL13" i="115"/>
  <c r="CK13" i="115"/>
  <c r="CL13" i="119"/>
  <c r="CK13" i="119"/>
  <c r="CK13" i="93"/>
  <c r="CL13" i="93"/>
  <c r="CK13" i="94"/>
  <c r="CL13" i="94"/>
  <c r="CL13" i="110"/>
  <c r="CK13" i="110"/>
  <c r="CK13" i="109"/>
  <c r="CL13" i="109"/>
  <c r="CK13" i="126"/>
  <c r="CL13" i="126"/>
  <c r="CK13" i="84"/>
  <c r="CL13" i="84"/>
  <c r="CK13" i="83"/>
  <c r="CL13" i="83"/>
  <c r="CK13" i="101"/>
  <c r="CL13" i="101"/>
  <c r="CK13" i="114"/>
  <c r="CL13" i="114"/>
  <c r="CL13" i="116"/>
  <c r="CK13" i="116"/>
  <c r="CK13" i="122"/>
  <c r="CL13" i="122"/>
  <c r="CL13" i="82"/>
  <c r="CK13" i="82"/>
  <c r="CK13" i="96"/>
  <c r="CL13" i="96"/>
  <c r="CK13" i="95"/>
  <c r="CL13" i="95"/>
  <c r="CK13" i="113"/>
  <c r="CL13" i="113"/>
  <c r="CK13" i="117"/>
  <c r="CL13" i="117"/>
  <c r="CL13" i="88"/>
  <c r="CK13" i="88"/>
  <c r="CL13" i="90"/>
  <c r="CK13" i="90"/>
  <c r="CL13" i="106"/>
  <c r="CK13" i="106"/>
  <c r="CL13" i="104"/>
  <c r="CK13" i="104"/>
  <c r="CK13" i="85"/>
  <c r="CL13" i="85"/>
  <c r="CK13" i="87"/>
  <c r="CL13" i="87"/>
  <c r="CL13" i="102"/>
  <c r="CK13" i="102"/>
  <c r="CL13" i="99"/>
  <c r="CK13" i="99"/>
  <c r="CL13" i="118"/>
  <c r="CK13" i="118"/>
  <c r="CL13" i="123"/>
  <c r="CK13" i="123"/>
  <c r="CK13" i="91"/>
  <c r="CL13" i="91"/>
  <c r="CK13" i="92"/>
  <c r="CL13" i="92"/>
  <c r="CL13" i="108"/>
  <c r="CK13" i="108"/>
  <c r="CL13" i="107"/>
  <c r="CK13" i="107"/>
  <c r="CK13" i="124"/>
  <c r="CL13" i="124"/>
  <c r="CK13" i="67"/>
  <c r="CL13" i="67"/>
  <c r="CL13" i="86"/>
  <c r="CK13" i="86"/>
  <c r="CK13" i="89"/>
  <c r="CL13" i="89"/>
  <c r="CL13" i="105"/>
  <c r="CK13" i="105"/>
  <c r="CL13" i="103"/>
  <c r="CK13" i="103"/>
  <c r="CL13" i="120"/>
  <c r="CK13" i="120"/>
  <c r="CK13" i="125"/>
  <c r="CL13" i="125"/>
  <c r="CJ12" i="124"/>
  <c r="CJ12" i="120"/>
  <c r="CJ12" i="125"/>
  <c r="CJ12" i="122"/>
  <c r="CJ12" i="117"/>
  <c r="CJ12" i="112"/>
  <c r="CJ12" i="110"/>
  <c r="CJ12" i="106"/>
  <c r="CJ12" i="102"/>
  <c r="CJ12" i="100"/>
  <c r="CJ12" i="115"/>
  <c r="CJ12" i="109"/>
  <c r="CJ12" i="104"/>
  <c r="CJ12" i="99"/>
  <c r="CJ12" i="96"/>
  <c r="CJ12" i="91"/>
  <c r="CJ12" i="86"/>
  <c r="CJ12" i="84"/>
  <c r="CJ12" i="95"/>
  <c r="CJ12" i="92"/>
  <c r="CJ12" i="89"/>
  <c r="CJ12" i="83"/>
  <c r="CJ12" i="121"/>
  <c r="CJ12" i="123"/>
  <c r="CJ12" i="114"/>
  <c r="CJ12" i="108"/>
  <c r="CJ12" i="101"/>
  <c r="CJ12" i="113"/>
  <c r="CJ12" i="103"/>
  <c r="CJ12" i="93"/>
  <c r="CJ12" i="85"/>
  <c r="CJ12" i="94"/>
  <c r="CJ12" i="87"/>
  <c r="CJ12" i="126"/>
  <c r="CJ12" i="118"/>
  <c r="CJ12" i="119"/>
  <c r="CJ12" i="111"/>
  <c r="CJ12" i="105"/>
  <c r="CJ12" i="116"/>
  <c r="CJ12" i="107"/>
  <c r="CJ12" i="98"/>
  <c r="CJ12" i="88"/>
  <c r="CJ12" i="82"/>
  <c r="CJ12" i="90"/>
  <c r="CJ12" i="67"/>
  <c r="CM23" i="123"/>
  <c r="CM27" i="123" s="1"/>
  <c r="BQ46" i="123" s="1"/>
  <c r="CJ11" i="101"/>
  <c r="CJ11" i="109"/>
  <c r="CJ11" i="115"/>
  <c r="CJ11" i="121"/>
  <c r="CL11" i="84"/>
  <c r="CK11" i="84"/>
  <c r="CL11" i="91"/>
  <c r="CK11" i="91"/>
  <c r="CL11" i="82"/>
  <c r="CK11" i="82"/>
  <c r="CL11" i="90"/>
  <c r="CK11" i="90"/>
  <c r="CK11" i="99"/>
  <c r="CL11" i="99"/>
  <c r="CK11" i="106"/>
  <c r="CL11" i="106"/>
  <c r="CK11" i="117"/>
  <c r="CL11" i="117"/>
  <c r="CK11" i="107"/>
  <c r="CL11" i="107"/>
  <c r="CL11" i="113"/>
  <c r="CK11" i="113"/>
  <c r="CL11" i="119"/>
  <c r="CK11" i="119"/>
  <c r="CL11" i="85"/>
  <c r="CK11" i="85"/>
  <c r="CL11" i="93"/>
  <c r="CK11" i="93"/>
  <c r="CL11" i="83"/>
  <c r="CK11" i="83"/>
  <c r="CL11" i="92"/>
  <c r="CK11" i="92"/>
  <c r="CK11" i="100"/>
  <c r="CL11" i="100"/>
  <c r="CK11" i="108"/>
  <c r="CL11" i="108"/>
  <c r="CK11" i="101"/>
  <c r="CL11" i="101"/>
  <c r="CL11" i="109"/>
  <c r="CK11" i="109"/>
  <c r="CL11" i="115"/>
  <c r="CK11" i="115"/>
  <c r="CL11" i="121"/>
  <c r="CK11" i="121"/>
  <c r="CL11" i="122"/>
  <c r="CK11" i="122"/>
  <c r="CK11" i="67"/>
  <c r="CL11" i="67"/>
  <c r="CL11" i="86"/>
  <c r="CK11" i="86"/>
  <c r="CL11" i="96"/>
  <c r="CK11" i="96"/>
  <c r="CL11" i="87"/>
  <c r="CK11" i="87"/>
  <c r="CL11" i="94"/>
  <c r="CK11" i="94"/>
  <c r="CK11" i="102"/>
  <c r="CL11" i="102"/>
  <c r="CL11" i="110"/>
  <c r="CK11" i="110"/>
  <c r="CK11" i="103"/>
  <c r="CL11" i="103"/>
  <c r="CK11" i="111"/>
  <c r="CL11" i="111"/>
  <c r="CK11" i="116"/>
  <c r="CL11" i="116"/>
  <c r="CL11" i="124"/>
  <c r="CK11" i="124"/>
  <c r="CL11" i="123"/>
  <c r="CK11" i="123"/>
  <c r="CL11" i="88"/>
  <c r="CK11" i="88"/>
  <c r="CK11" i="98"/>
  <c r="CL11" i="98"/>
  <c r="CL11" i="89"/>
  <c r="CK11" i="89"/>
  <c r="CL11" i="95"/>
  <c r="CK11" i="95"/>
  <c r="CK11" i="105"/>
  <c r="CL11" i="105"/>
  <c r="CL11" i="114"/>
  <c r="CK11" i="114"/>
  <c r="CL11" i="104"/>
  <c r="CK11" i="104"/>
  <c r="CL11" i="112"/>
  <c r="CK11" i="112"/>
  <c r="CL11" i="118"/>
  <c r="CK11" i="118"/>
  <c r="CK11" i="126"/>
  <c r="CL11" i="126"/>
  <c r="CL11" i="125"/>
  <c r="CK11" i="125"/>
  <c r="CJ10" i="126"/>
  <c r="CJ10" i="118"/>
  <c r="CJ10" i="123"/>
  <c r="CJ10" i="121"/>
  <c r="CJ10" i="119"/>
  <c r="CJ10" i="114"/>
  <c r="CJ10" i="108"/>
  <c r="CJ10" i="105"/>
  <c r="CJ10" i="99"/>
  <c r="CJ10" i="115"/>
  <c r="CJ10" i="112"/>
  <c r="CJ10" i="109"/>
  <c r="CJ10" i="104"/>
  <c r="CJ10" i="101"/>
  <c r="CJ10" i="98"/>
  <c r="CJ10" i="93"/>
  <c r="CJ10" i="88"/>
  <c r="CJ10" i="85"/>
  <c r="CJ10" i="95"/>
  <c r="CJ10" i="92"/>
  <c r="CJ10" i="89"/>
  <c r="CJ10" i="83"/>
  <c r="CJ10" i="124"/>
  <c r="CJ10" i="125"/>
  <c r="CJ10" i="122"/>
  <c r="CJ10" i="120"/>
  <c r="CK10" i="120" s="1"/>
  <c r="CJ10" i="117"/>
  <c r="CJ10" i="110"/>
  <c r="CJ10" i="106"/>
  <c r="CJ10" i="102"/>
  <c r="CJ10" i="116"/>
  <c r="CJ10" i="113"/>
  <c r="CJ10" i="111"/>
  <c r="CJ10" i="107"/>
  <c r="CJ10" i="103"/>
  <c r="CJ10" i="100"/>
  <c r="CJ10" i="96"/>
  <c r="CJ10" i="91"/>
  <c r="CJ10" i="86"/>
  <c r="CJ10" i="84"/>
  <c r="CJ10" i="94"/>
  <c r="CJ10" i="90"/>
  <c r="CJ10" i="87"/>
  <c r="CJ10" i="82"/>
  <c r="CJ10" i="67"/>
  <c r="CL32" i="126"/>
  <c r="CK33" i="126"/>
  <c r="CM23" i="126"/>
  <c r="CM27" i="126" s="1"/>
  <c r="BQ46" i="125"/>
  <c r="CM32" i="125"/>
  <c r="BQ47" i="125" s="1"/>
  <c r="CI26" i="124"/>
  <c r="BQ32" i="124"/>
  <c r="CL17" i="123"/>
  <c r="CK16" i="123"/>
  <c r="CK17" i="123"/>
  <c r="CL16" i="123"/>
  <c r="CM32" i="123"/>
  <c r="BQ47" i="123" s="1"/>
  <c r="CI25" i="121"/>
  <c r="BL32" i="121"/>
  <c r="CI32" i="121" s="1"/>
  <c r="CK23" i="121"/>
  <c r="CL24" i="121"/>
  <c r="BQ32" i="121"/>
  <c r="CI24" i="121"/>
  <c r="CK14" i="121"/>
  <c r="CL15" i="121"/>
  <c r="CK25" i="121"/>
  <c r="CL26" i="121"/>
  <c r="BQ32" i="120"/>
  <c r="CI24" i="120"/>
  <c r="CL10" i="120"/>
  <c r="CK11" i="120"/>
  <c r="CK33" i="119"/>
  <c r="CL32" i="119"/>
  <c r="CM23" i="119"/>
  <c r="CM27" i="119" s="1"/>
  <c r="CM32" i="118"/>
  <c r="CL14" i="117"/>
  <c r="CK15" i="117"/>
  <c r="CL25" i="117"/>
  <c r="CK26" i="117"/>
  <c r="CK25" i="117"/>
  <c r="CL26" i="117"/>
  <c r="CK14" i="117"/>
  <c r="CL15" i="117"/>
  <c r="CM23" i="116"/>
  <c r="CM27" i="116" s="1"/>
  <c r="CM32" i="116"/>
  <c r="BQ47" i="116" s="1"/>
  <c r="CM32" i="115"/>
  <c r="BQ47" i="115" s="1"/>
  <c r="CM23" i="115"/>
  <c r="CM27" i="115" s="1"/>
  <c r="BQ46" i="114"/>
  <c r="BQ46" i="113"/>
  <c r="CL25" i="100"/>
  <c r="CK26" i="100"/>
  <c r="BK39" i="104"/>
  <c r="CI40" i="104" s="1"/>
  <c r="CK40" i="104" s="1"/>
  <c r="CM40" i="104" s="1"/>
  <c r="BQ48" i="104" s="1"/>
  <c r="CI33" i="104"/>
  <c r="CL25" i="104"/>
  <c r="CK26" i="104"/>
  <c r="CL15" i="111"/>
  <c r="CI25" i="111"/>
  <c r="BL32" i="111"/>
  <c r="CK15" i="111"/>
  <c r="CK26" i="111"/>
  <c r="CL25" i="111"/>
  <c r="CL12" i="111"/>
  <c r="CK13" i="111"/>
  <c r="CK23" i="111"/>
  <c r="CL24" i="111"/>
  <c r="CK12" i="111"/>
  <c r="CL13" i="111"/>
  <c r="BQ32" i="111"/>
  <c r="CI33" i="111" s="1"/>
  <c r="CI24" i="111"/>
  <c r="CI25" i="109"/>
  <c r="BL32" i="109"/>
  <c r="CK17" i="109"/>
  <c r="CL16" i="109"/>
  <c r="CM23" i="108"/>
  <c r="CM27" i="108" s="1"/>
  <c r="CL32" i="108"/>
  <c r="CK33" i="108"/>
  <c r="CK17" i="87"/>
  <c r="CL16" i="87"/>
  <c r="CI25" i="87"/>
  <c r="BL32" i="87"/>
  <c r="CI32" i="87" s="1"/>
  <c r="CM32" i="131" l="1"/>
  <c r="BQ47" i="131" s="1"/>
  <c r="CM32" i="130"/>
  <c r="BQ47" i="130" s="1"/>
  <c r="CM32" i="129"/>
  <c r="BQ47" i="129" s="1"/>
  <c r="CM32" i="128"/>
  <c r="BQ47" i="128" s="1"/>
  <c r="CM32" i="127"/>
  <c r="CM41" i="127" s="1"/>
  <c r="CM49" i="127" s="1"/>
  <c r="BQ49" i="127" s="1"/>
  <c r="CM41" i="131"/>
  <c r="CM49" i="131" s="1"/>
  <c r="BQ49" i="131" s="1"/>
  <c r="BQ46" i="129"/>
  <c r="CM41" i="129"/>
  <c r="CM49" i="129" s="1"/>
  <c r="BQ49" i="129" s="1"/>
  <c r="CM41" i="128"/>
  <c r="CM49" i="128" s="1"/>
  <c r="BQ49" i="128" s="1"/>
  <c r="BQ47" i="127"/>
  <c r="CM16" i="109"/>
  <c r="CM18" i="109" s="1"/>
  <c r="BQ45" i="109" s="1"/>
  <c r="CM16" i="87"/>
  <c r="CM18" i="87" s="1"/>
  <c r="BQ45" i="87" s="1"/>
  <c r="CM16" i="123"/>
  <c r="CM18" i="123" s="1"/>
  <c r="BQ45" i="123" s="1"/>
  <c r="CK13" i="121"/>
  <c r="CL13" i="121"/>
  <c r="CL14" i="111"/>
  <c r="CL17" i="86"/>
  <c r="CK17" i="86"/>
  <c r="CL17" i="95"/>
  <c r="CK17" i="95"/>
  <c r="CL17" i="105"/>
  <c r="CK17" i="105"/>
  <c r="CK17" i="118"/>
  <c r="CL17" i="118"/>
  <c r="CL17" i="124"/>
  <c r="CK17" i="124"/>
  <c r="CL17" i="90"/>
  <c r="CK17" i="90"/>
  <c r="CL17" i="94"/>
  <c r="CK17" i="94"/>
  <c r="CK17" i="102"/>
  <c r="CL17" i="102"/>
  <c r="CL17" i="108"/>
  <c r="CK17" i="108"/>
  <c r="CK17" i="113"/>
  <c r="CL17" i="113"/>
  <c r="CK17" i="122"/>
  <c r="CL17" i="122"/>
  <c r="CK17" i="82"/>
  <c r="CL17" i="82"/>
  <c r="CL17" i="96"/>
  <c r="CK17" i="96"/>
  <c r="CK17" i="111"/>
  <c r="CL17" i="111"/>
  <c r="CL17" i="119"/>
  <c r="CK17" i="119"/>
  <c r="CL17" i="125"/>
  <c r="CK17" i="125"/>
  <c r="CL17" i="91"/>
  <c r="CK17" i="91"/>
  <c r="CL17" i="98"/>
  <c r="CK17" i="98"/>
  <c r="CL17" i="103"/>
  <c r="CK17" i="103"/>
  <c r="CL17" i="114"/>
  <c r="CK17" i="114"/>
  <c r="CK17" i="83"/>
  <c r="CL17" i="83"/>
  <c r="CL17" i="88"/>
  <c r="CK17" i="88"/>
  <c r="CK17" i="101"/>
  <c r="CL17" i="101"/>
  <c r="CK17" i="116"/>
  <c r="CL17" i="116"/>
  <c r="CL17" i="120"/>
  <c r="CK17" i="120"/>
  <c r="CL17" i="126"/>
  <c r="CK17" i="126"/>
  <c r="CL17" i="92"/>
  <c r="CK17" i="92"/>
  <c r="CL17" i="99"/>
  <c r="CK17" i="99"/>
  <c r="CL17" i="106"/>
  <c r="CK17" i="106"/>
  <c r="CL17" i="110"/>
  <c r="CK17" i="110"/>
  <c r="CK17" i="115"/>
  <c r="CL17" i="115"/>
  <c r="CL17" i="67"/>
  <c r="CK17" i="67"/>
  <c r="CK17" i="84"/>
  <c r="CL17" i="84"/>
  <c r="CL17" i="89"/>
  <c r="CK17" i="89"/>
  <c r="CL17" i="104"/>
  <c r="CK17" i="104"/>
  <c r="CL17" i="117"/>
  <c r="CK17" i="117"/>
  <c r="CL17" i="85"/>
  <c r="CK17" i="85"/>
  <c r="CK17" i="93"/>
  <c r="CL17" i="93"/>
  <c r="CL17" i="100"/>
  <c r="CK17" i="100"/>
  <c r="CL17" i="107"/>
  <c r="CK17" i="107"/>
  <c r="CL17" i="112"/>
  <c r="CK17" i="112"/>
  <c r="CK17" i="121"/>
  <c r="CL17" i="121"/>
  <c r="CK16" i="85"/>
  <c r="CL16" i="85"/>
  <c r="CK16" i="93"/>
  <c r="CM16" i="93" s="1"/>
  <c r="CM18" i="93" s="1"/>
  <c r="CL16" i="93"/>
  <c r="CK16" i="100"/>
  <c r="CM16" i="100" s="1"/>
  <c r="CM18" i="100" s="1"/>
  <c r="BQ45" i="100" s="1"/>
  <c r="CL16" i="100"/>
  <c r="CL16" i="107"/>
  <c r="CK16" i="107"/>
  <c r="CK16" i="112"/>
  <c r="CM16" i="112" s="1"/>
  <c r="CM18" i="112" s="1"/>
  <c r="CL16" i="112"/>
  <c r="CK16" i="121"/>
  <c r="CM16" i="121" s="1"/>
  <c r="CM18" i="121" s="1"/>
  <c r="BQ45" i="121" s="1"/>
  <c r="CL16" i="121"/>
  <c r="CL16" i="84"/>
  <c r="CK16" i="84"/>
  <c r="CK16" i="89"/>
  <c r="CM16" i="89" s="1"/>
  <c r="CM18" i="89" s="1"/>
  <c r="CL16" i="89"/>
  <c r="CK16" i="104"/>
  <c r="CM16" i="104" s="1"/>
  <c r="CM18" i="104" s="1"/>
  <c r="BQ45" i="104" s="1"/>
  <c r="CL16" i="104"/>
  <c r="CL16" i="117"/>
  <c r="CK16" i="117"/>
  <c r="CK16" i="90"/>
  <c r="CM16" i="90" s="1"/>
  <c r="CM18" i="90" s="1"/>
  <c r="CL16" i="90"/>
  <c r="CK16" i="94"/>
  <c r="CM16" i="94" s="1"/>
  <c r="CM18" i="94" s="1"/>
  <c r="CL16" i="94"/>
  <c r="CL16" i="102"/>
  <c r="CK16" i="102"/>
  <c r="CK16" i="108"/>
  <c r="CM16" i="108" s="1"/>
  <c r="CM18" i="108" s="1"/>
  <c r="BQ45" i="108" s="1"/>
  <c r="CL16" i="108"/>
  <c r="CL16" i="113"/>
  <c r="CK16" i="113"/>
  <c r="CL16" i="122"/>
  <c r="CK16" i="122"/>
  <c r="CK16" i="86"/>
  <c r="CM16" i="86" s="1"/>
  <c r="CM18" i="86" s="1"/>
  <c r="CL16" i="86"/>
  <c r="CL16" i="95"/>
  <c r="CK16" i="95"/>
  <c r="CL16" i="105"/>
  <c r="CK16" i="105"/>
  <c r="CL16" i="118"/>
  <c r="CK16" i="118"/>
  <c r="CL16" i="124"/>
  <c r="CK16" i="124"/>
  <c r="CL16" i="67"/>
  <c r="CK16" i="67"/>
  <c r="CK16" i="91"/>
  <c r="CM16" i="91" s="1"/>
  <c r="CM18" i="91" s="1"/>
  <c r="CL16" i="91"/>
  <c r="CL16" i="98"/>
  <c r="CK16" i="98"/>
  <c r="CL16" i="103"/>
  <c r="CK16" i="103"/>
  <c r="CL16" i="114"/>
  <c r="CK16" i="114"/>
  <c r="CL16" i="82"/>
  <c r="CK16" i="82"/>
  <c r="CK16" i="96"/>
  <c r="CM16" i="96" s="1"/>
  <c r="CM18" i="96" s="1"/>
  <c r="CL16" i="96"/>
  <c r="CL16" i="111"/>
  <c r="CK16" i="111"/>
  <c r="CK16" i="119"/>
  <c r="CM16" i="119" s="1"/>
  <c r="CM18" i="119" s="1"/>
  <c r="BQ45" i="119" s="1"/>
  <c r="CL16" i="119"/>
  <c r="CK16" i="125"/>
  <c r="CM16" i="125" s="1"/>
  <c r="CM18" i="125" s="1"/>
  <c r="BQ45" i="125" s="1"/>
  <c r="CL16" i="125"/>
  <c r="CK16" i="92"/>
  <c r="CM16" i="92" s="1"/>
  <c r="CM18" i="92" s="1"/>
  <c r="CL16" i="92"/>
  <c r="CL16" i="99"/>
  <c r="CK16" i="99"/>
  <c r="CL16" i="106"/>
  <c r="CK16" i="106"/>
  <c r="CK16" i="110"/>
  <c r="CM16" i="110" s="1"/>
  <c r="CM18" i="110" s="1"/>
  <c r="CL16" i="110"/>
  <c r="CL16" i="115"/>
  <c r="CK16" i="115"/>
  <c r="CL16" i="83"/>
  <c r="CK16" i="83"/>
  <c r="CK16" i="88"/>
  <c r="CM16" i="88" s="1"/>
  <c r="CM18" i="88" s="1"/>
  <c r="CL16" i="88"/>
  <c r="CL16" i="101"/>
  <c r="CK16" i="101"/>
  <c r="CK16" i="116"/>
  <c r="CM16" i="116" s="1"/>
  <c r="CM18" i="116" s="1"/>
  <c r="BQ45" i="116" s="1"/>
  <c r="CL16" i="116"/>
  <c r="CL16" i="120"/>
  <c r="CK16" i="120"/>
  <c r="CK16" i="126"/>
  <c r="CM16" i="126" s="1"/>
  <c r="CM18" i="126" s="1"/>
  <c r="BQ45" i="126" s="1"/>
  <c r="CL16" i="126"/>
  <c r="CL15" i="84"/>
  <c r="CK15" i="84"/>
  <c r="CL15" i="89"/>
  <c r="CK15" i="89"/>
  <c r="CL15" i="104"/>
  <c r="CK15" i="104"/>
  <c r="CK15" i="123"/>
  <c r="CL15" i="123"/>
  <c r="CK15" i="90"/>
  <c r="CL15" i="90"/>
  <c r="CK15" i="94"/>
  <c r="CL15" i="94"/>
  <c r="CK15" i="102"/>
  <c r="CL15" i="102"/>
  <c r="CK15" i="108"/>
  <c r="CL15" i="108"/>
  <c r="CL15" i="113"/>
  <c r="CK15" i="113"/>
  <c r="CL15" i="122"/>
  <c r="CK15" i="122"/>
  <c r="CK15" i="85"/>
  <c r="CL15" i="85"/>
  <c r="CK15" i="86"/>
  <c r="CL15" i="86"/>
  <c r="CK15" i="95"/>
  <c r="CL15" i="95"/>
  <c r="CK15" i="105"/>
  <c r="CL15" i="105"/>
  <c r="CL15" i="118"/>
  <c r="CK15" i="118"/>
  <c r="CL15" i="124"/>
  <c r="CK15" i="124"/>
  <c r="CK15" i="91"/>
  <c r="CL15" i="91"/>
  <c r="CK15" i="98"/>
  <c r="CL15" i="98"/>
  <c r="CL15" i="103"/>
  <c r="CK15" i="103"/>
  <c r="CL15" i="109"/>
  <c r="CK15" i="109"/>
  <c r="CK15" i="114"/>
  <c r="CL15" i="114"/>
  <c r="CK15" i="82"/>
  <c r="CL15" i="82"/>
  <c r="CL15" i="87"/>
  <c r="CK15" i="87"/>
  <c r="CL15" i="96"/>
  <c r="CK15" i="96"/>
  <c r="CK15" i="119"/>
  <c r="CL15" i="119"/>
  <c r="CL15" i="125"/>
  <c r="CK15" i="125"/>
  <c r="CK15" i="92"/>
  <c r="CL15" i="92"/>
  <c r="CK15" i="99"/>
  <c r="CL15" i="99"/>
  <c r="CK15" i="106"/>
  <c r="CL15" i="106"/>
  <c r="CL15" i="110"/>
  <c r="CK15" i="110"/>
  <c r="CL15" i="115"/>
  <c r="CK15" i="115"/>
  <c r="CK15" i="67"/>
  <c r="CL15" i="67"/>
  <c r="CK15" i="83"/>
  <c r="CL15" i="83"/>
  <c r="CK15" i="88"/>
  <c r="CL15" i="88"/>
  <c r="CK15" i="101"/>
  <c r="CL15" i="101"/>
  <c r="CL15" i="116"/>
  <c r="CK15" i="116"/>
  <c r="CL15" i="120"/>
  <c r="CK15" i="120"/>
  <c r="CL15" i="126"/>
  <c r="CK15" i="126"/>
  <c r="CL15" i="93"/>
  <c r="CK15" i="93"/>
  <c r="CK15" i="100"/>
  <c r="CL15" i="100"/>
  <c r="CL15" i="107"/>
  <c r="CK15" i="107"/>
  <c r="CK15" i="112"/>
  <c r="CL15" i="112"/>
  <c r="CK14" i="85"/>
  <c r="CL14" i="85"/>
  <c r="CK14" i="86"/>
  <c r="CL14" i="86"/>
  <c r="CK14" i="95"/>
  <c r="CL14" i="95"/>
  <c r="CL14" i="105"/>
  <c r="CK14" i="105"/>
  <c r="CK14" i="118"/>
  <c r="CL14" i="118"/>
  <c r="CK14" i="124"/>
  <c r="CL14" i="124"/>
  <c r="CL14" i="91"/>
  <c r="CK14" i="91"/>
  <c r="CL14" i="98"/>
  <c r="CK14" i="98"/>
  <c r="CL14" i="103"/>
  <c r="CK14" i="103"/>
  <c r="CK14" i="109"/>
  <c r="CL14" i="109"/>
  <c r="CK14" i="114"/>
  <c r="CL14" i="114"/>
  <c r="CK14" i="82"/>
  <c r="CL14" i="82"/>
  <c r="CK14" i="87"/>
  <c r="CL14" i="87"/>
  <c r="CL14" i="96"/>
  <c r="CK14" i="96"/>
  <c r="CL14" i="119"/>
  <c r="CK14" i="119"/>
  <c r="CK14" i="125"/>
  <c r="CL14" i="125"/>
  <c r="CK14" i="92"/>
  <c r="CL14" i="92"/>
  <c r="CK14" i="99"/>
  <c r="CL14" i="99"/>
  <c r="CK14" i="106"/>
  <c r="CL14" i="106"/>
  <c r="CK14" i="110"/>
  <c r="CL14" i="110"/>
  <c r="CL14" i="115"/>
  <c r="CK14" i="115"/>
  <c r="CK14" i="67"/>
  <c r="CL14" i="67"/>
  <c r="CK14" i="83"/>
  <c r="CL14" i="83"/>
  <c r="CK14" i="88"/>
  <c r="CL14" i="88"/>
  <c r="CK14" i="101"/>
  <c r="CL14" i="101"/>
  <c r="CK14" i="116"/>
  <c r="CL14" i="116"/>
  <c r="CK14" i="120"/>
  <c r="CL14" i="120"/>
  <c r="CK14" i="126"/>
  <c r="CL14" i="126"/>
  <c r="CK14" i="93"/>
  <c r="CL14" i="93"/>
  <c r="CK14" i="100"/>
  <c r="CL14" i="100"/>
  <c r="CL14" i="107"/>
  <c r="CK14" i="107"/>
  <c r="CL14" i="112"/>
  <c r="CK14" i="112"/>
  <c r="CL14" i="84"/>
  <c r="CK14" i="84"/>
  <c r="CL14" i="89"/>
  <c r="CK14" i="89"/>
  <c r="CK14" i="104"/>
  <c r="CL14" i="104"/>
  <c r="CK14" i="123"/>
  <c r="CL14" i="123"/>
  <c r="CK14" i="90"/>
  <c r="CL14" i="90"/>
  <c r="CK14" i="94"/>
  <c r="CL14" i="94"/>
  <c r="CK14" i="102"/>
  <c r="CL14" i="102"/>
  <c r="CK14" i="108"/>
  <c r="CL14" i="108"/>
  <c r="CK14" i="113"/>
  <c r="CL14" i="113"/>
  <c r="CL14" i="122"/>
  <c r="CK14" i="122"/>
  <c r="CK12" i="67"/>
  <c r="CL12" i="67"/>
  <c r="CK12" i="82"/>
  <c r="CL12" i="82"/>
  <c r="CL12" i="98"/>
  <c r="CK12" i="98"/>
  <c r="CK12" i="116"/>
  <c r="CL12" i="116"/>
  <c r="CL12" i="118"/>
  <c r="CK12" i="118"/>
  <c r="CK12" i="87"/>
  <c r="CL12" i="87"/>
  <c r="CL12" i="85"/>
  <c r="CK12" i="85"/>
  <c r="CK12" i="103"/>
  <c r="CL12" i="103"/>
  <c r="CL12" i="101"/>
  <c r="CK12" i="101"/>
  <c r="CL12" i="114"/>
  <c r="CK12" i="114"/>
  <c r="CK12" i="121"/>
  <c r="CL12" i="121"/>
  <c r="CK12" i="89"/>
  <c r="CL12" i="89"/>
  <c r="CK12" i="95"/>
  <c r="CL12" i="95"/>
  <c r="CK12" i="86"/>
  <c r="CL12" i="86"/>
  <c r="CL12" i="96"/>
  <c r="CK12" i="96"/>
  <c r="CK12" i="104"/>
  <c r="CL12" i="104"/>
  <c r="CK12" i="115"/>
  <c r="CL12" i="115"/>
  <c r="CK12" i="102"/>
  <c r="CL12" i="102"/>
  <c r="CK12" i="110"/>
  <c r="CL12" i="110"/>
  <c r="CK12" i="117"/>
  <c r="CL12" i="117"/>
  <c r="CK12" i="125"/>
  <c r="CL12" i="125"/>
  <c r="CL12" i="124"/>
  <c r="CK12" i="124"/>
  <c r="CM32" i="119"/>
  <c r="BQ47" i="119" s="1"/>
  <c r="CM32" i="126"/>
  <c r="BQ47" i="126" s="1"/>
  <c r="CL12" i="90"/>
  <c r="CK12" i="90"/>
  <c r="CL12" i="88"/>
  <c r="CK12" i="88"/>
  <c r="CK12" i="107"/>
  <c r="CL12" i="107"/>
  <c r="CK12" i="105"/>
  <c r="CL12" i="105"/>
  <c r="CK12" i="119"/>
  <c r="CL12" i="119"/>
  <c r="CL12" i="126"/>
  <c r="CK12" i="126"/>
  <c r="CL12" i="94"/>
  <c r="CK12" i="94"/>
  <c r="CL12" i="93"/>
  <c r="CK12" i="93"/>
  <c r="CL12" i="113"/>
  <c r="CK12" i="113"/>
  <c r="CL12" i="108"/>
  <c r="CK12" i="108"/>
  <c r="CK12" i="123"/>
  <c r="CL12" i="123"/>
  <c r="CL12" i="83"/>
  <c r="CK12" i="83"/>
  <c r="CL12" i="92"/>
  <c r="CK12" i="92"/>
  <c r="CL12" i="84"/>
  <c r="CK12" i="84"/>
  <c r="CL12" i="91"/>
  <c r="CK12" i="91"/>
  <c r="CL12" i="99"/>
  <c r="CK12" i="99"/>
  <c r="CK12" i="109"/>
  <c r="CL12" i="109"/>
  <c r="CK12" i="100"/>
  <c r="CL12" i="100"/>
  <c r="CK12" i="106"/>
  <c r="CL12" i="106"/>
  <c r="CL12" i="112"/>
  <c r="CK12" i="112"/>
  <c r="CK12" i="122"/>
  <c r="CL12" i="122"/>
  <c r="CK12" i="120"/>
  <c r="CL12" i="120"/>
  <c r="CL10" i="82"/>
  <c r="CK10" i="82"/>
  <c r="CK10" i="90"/>
  <c r="CL10" i="90"/>
  <c r="CK10" i="84"/>
  <c r="CL10" i="84"/>
  <c r="CK10" i="91"/>
  <c r="CL10" i="91"/>
  <c r="CL10" i="100"/>
  <c r="CK10" i="100"/>
  <c r="CL10" i="107"/>
  <c r="CK10" i="107"/>
  <c r="CK10" i="113"/>
  <c r="CL10" i="113"/>
  <c r="CL10" i="102"/>
  <c r="CK10" i="102"/>
  <c r="CK10" i="110"/>
  <c r="CL10" i="110"/>
  <c r="CK10" i="125"/>
  <c r="CL10" i="125"/>
  <c r="CL10" i="83"/>
  <c r="CK10" i="83"/>
  <c r="CL10" i="92"/>
  <c r="CK10" i="92"/>
  <c r="CL10" i="85"/>
  <c r="CK10" i="85"/>
  <c r="CL10" i="93"/>
  <c r="CK10" i="93"/>
  <c r="CK10" i="101"/>
  <c r="CL10" i="101"/>
  <c r="CK10" i="109"/>
  <c r="CL10" i="109"/>
  <c r="CK10" i="115"/>
  <c r="CL10" i="115"/>
  <c r="CK10" i="105"/>
  <c r="CL10" i="105"/>
  <c r="CL10" i="114"/>
  <c r="CK10" i="114"/>
  <c r="CK10" i="121"/>
  <c r="CL10" i="121"/>
  <c r="CK10" i="118"/>
  <c r="CL10" i="118"/>
  <c r="CK10" i="67"/>
  <c r="CL10" i="67"/>
  <c r="CK10" i="87"/>
  <c r="CL10" i="87"/>
  <c r="CK10" i="94"/>
  <c r="CL10" i="94"/>
  <c r="CK10" i="86"/>
  <c r="CL10" i="86"/>
  <c r="CK10" i="96"/>
  <c r="CL10" i="96"/>
  <c r="CL10" i="103"/>
  <c r="CK10" i="103"/>
  <c r="CL10" i="111"/>
  <c r="CK10" i="111"/>
  <c r="CL10" i="116"/>
  <c r="CK10" i="116"/>
  <c r="CL10" i="106"/>
  <c r="CK10" i="106"/>
  <c r="CL10" i="117"/>
  <c r="CK10" i="117"/>
  <c r="CL10" i="122"/>
  <c r="CK10" i="122"/>
  <c r="CL10" i="124"/>
  <c r="CK10" i="124"/>
  <c r="CL10" i="89"/>
  <c r="CK10" i="89"/>
  <c r="CL10" i="95"/>
  <c r="CK10" i="95"/>
  <c r="CL10" i="88"/>
  <c r="CK10" i="88"/>
  <c r="CK10" i="98"/>
  <c r="CL10" i="98"/>
  <c r="CK10" i="104"/>
  <c r="CL10" i="104"/>
  <c r="CK10" i="112"/>
  <c r="CL10" i="112"/>
  <c r="CK10" i="99"/>
  <c r="CL10" i="99"/>
  <c r="CL10" i="108"/>
  <c r="CK10" i="108"/>
  <c r="CK10" i="119"/>
  <c r="CL10" i="119"/>
  <c r="CK10" i="123"/>
  <c r="CL10" i="123"/>
  <c r="CL10" i="126"/>
  <c r="CK10" i="126"/>
  <c r="BQ46" i="126"/>
  <c r="CM41" i="125"/>
  <c r="CM49" i="125" s="1"/>
  <c r="BQ49" i="125" s="1"/>
  <c r="D50" i="68" s="1"/>
  <c r="BK39" i="124"/>
  <c r="CI40" i="124" s="1"/>
  <c r="CK40" i="124" s="1"/>
  <c r="CM40" i="124" s="1"/>
  <c r="BQ48" i="124" s="1"/>
  <c r="CI33" i="124"/>
  <c r="CK26" i="124"/>
  <c r="CL25" i="124"/>
  <c r="CM41" i="123"/>
  <c r="CM49" i="123" s="1"/>
  <c r="BQ49" i="123" s="1"/>
  <c r="D48" i="68" s="1"/>
  <c r="CK32" i="121"/>
  <c r="CL33" i="121"/>
  <c r="CL23" i="121"/>
  <c r="CK24" i="121"/>
  <c r="CI33" i="121"/>
  <c r="BK39" i="121"/>
  <c r="CI40" i="121" s="1"/>
  <c r="CK40" i="121" s="1"/>
  <c r="CM40" i="121" s="1"/>
  <c r="BQ48" i="121" s="1"/>
  <c r="CM25" i="121"/>
  <c r="CK24" i="120"/>
  <c r="CL23" i="120"/>
  <c r="BK39" i="120"/>
  <c r="CI40" i="120" s="1"/>
  <c r="CK40" i="120" s="1"/>
  <c r="CM40" i="120" s="1"/>
  <c r="BQ48" i="120" s="1"/>
  <c r="CI33" i="120"/>
  <c r="BQ46" i="119"/>
  <c r="BQ47" i="118"/>
  <c r="CM25" i="117"/>
  <c r="CM27" i="117" s="1"/>
  <c r="BQ46" i="116"/>
  <c r="BQ46" i="115"/>
  <c r="CM25" i="100"/>
  <c r="CM27" i="100" s="1"/>
  <c r="CM25" i="104"/>
  <c r="CM27" i="104" s="1"/>
  <c r="CL32" i="104"/>
  <c r="CK33" i="104"/>
  <c r="CI32" i="111"/>
  <c r="BK39" i="111"/>
  <c r="CI40" i="111" s="1"/>
  <c r="CK40" i="111" s="1"/>
  <c r="CM40" i="111" s="1"/>
  <c r="BQ48" i="111" s="1"/>
  <c r="CL26" i="111"/>
  <c r="CK25" i="111"/>
  <c r="CL23" i="111"/>
  <c r="CK24" i="111"/>
  <c r="CK33" i="111"/>
  <c r="CL32" i="111"/>
  <c r="CI32" i="109"/>
  <c r="BK39" i="109"/>
  <c r="CI40" i="109" s="1"/>
  <c r="CK40" i="109" s="1"/>
  <c r="CM40" i="109" s="1"/>
  <c r="BQ48" i="109" s="1"/>
  <c r="CL26" i="109"/>
  <c r="CK25" i="109"/>
  <c r="CM32" i="108"/>
  <c r="BQ47" i="108" s="1"/>
  <c r="BQ46" i="108"/>
  <c r="CK32" i="87"/>
  <c r="CL33" i="87"/>
  <c r="CL26" i="87"/>
  <c r="CK25" i="87"/>
  <c r="CM41" i="130" l="1"/>
  <c r="CM49" i="130" s="1"/>
  <c r="BQ49" i="130" s="1"/>
  <c r="CM41" i="116"/>
  <c r="CM49" i="116" s="1"/>
  <c r="BQ49" i="116" s="1"/>
  <c r="D41" i="68" s="1"/>
  <c r="CM41" i="119"/>
  <c r="CM49" i="119" s="1"/>
  <c r="BQ49" i="119" s="1"/>
  <c r="D44" i="68" s="1"/>
  <c r="F44" i="68" s="1"/>
  <c r="CM41" i="126"/>
  <c r="CM49" i="126" s="1"/>
  <c r="BQ49" i="126" s="1"/>
  <c r="CM16" i="120"/>
  <c r="CM18" i="120" s="1"/>
  <c r="BQ45" i="120" s="1"/>
  <c r="CM16" i="101"/>
  <c r="CM18" i="101" s="1"/>
  <c r="CM16" i="83"/>
  <c r="CM18" i="83" s="1"/>
  <c r="CM16" i="115"/>
  <c r="CM18" i="115" s="1"/>
  <c r="CM16" i="106"/>
  <c r="CM18" i="106" s="1"/>
  <c r="CM16" i="99"/>
  <c r="CM18" i="99" s="1"/>
  <c r="CM16" i="111"/>
  <c r="CM18" i="111" s="1"/>
  <c r="BQ45" i="111" s="1"/>
  <c r="CM16" i="82"/>
  <c r="CM18" i="82" s="1"/>
  <c r="CM16" i="114"/>
  <c r="CM18" i="114" s="1"/>
  <c r="CM16" i="103"/>
  <c r="CM18" i="103" s="1"/>
  <c r="CM16" i="98"/>
  <c r="CM18" i="98" s="1"/>
  <c r="CM16" i="67"/>
  <c r="CM18" i="67" s="1"/>
  <c r="CM16" i="124"/>
  <c r="CM18" i="124" s="1"/>
  <c r="BQ45" i="124" s="1"/>
  <c r="CM16" i="118"/>
  <c r="CM18" i="118" s="1"/>
  <c r="CM16" i="105"/>
  <c r="CM18" i="105" s="1"/>
  <c r="CM16" i="95"/>
  <c r="CM18" i="95" s="1"/>
  <c r="CM16" i="122"/>
  <c r="CM18" i="122" s="1"/>
  <c r="CM16" i="113"/>
  <c r="CM18" i="113" s="1"/>
  <c r="CM16" i="102"/>
  <c r="CM18" i="102" s="1"/>
  <c r="CM16" i="117"/>
  <c r="CM18" i="117" s="1"/>
  <c r="BQ45" i="117" s="1"/>
  <c r="CM16" i="84"/>
  <c r="CM18" i="84" s="1"/>
  <c r="CM16" i="107"/>
  <c r="CM18" i="107" s="1"/>
  <c r="BQ45" i="88"/>
  <c r="CM41" i="88"/>
  <c r="CM49" i="88" s="1"/>
  <c r="BQ49" i="88" s="1"/>
  <c r="D14" i="68" s="1"/>
  <c r="BQ45" i="110"/>
  <c r="CM41" i="110"/>
  <c r="CM49" i="110" s="1"/>
  <c r="BQ49" i="110" s="1"/>
  <c r="D35" i="68" s="1"/>
  <c r="BQ45" i="92"/>
  <c r="CM41" i="92"/>
  <c r="CM49" i="92" s="1"/>
  <c r="BQ49" i="92" s="1"/>
  <c r="D18" i="68" s="1"/>
  <c r="BQ45" i="96"/>
  <c r="CM41" i="96"/>
  <c r="CM49" i="96" s="1"/>
  <c r="BQ49" i="96" s="1"/>
  <c r="D22" i="68" s="1"/>
  <c r="BQ45" i="91"/>
  <c r="CM41" i="91"/>
  <c r="CM49" i="91" s="1"/>
  <c r="BQ49" i="91" s="1"/>
  <c r="D17" i="68" s="1"/>
  <c r="BQ45" i="86"/>
  <c r="CM41" i="86"/>
  <c r="CM49" i="86" s="1"/>
  <c r="BQ49" i="86" s="1"/>
  <c r="D12" i="68" s="1"/>
  <c r="BQ45" i="94"/>
  <c r="CM41" i="94"/>
  <c r="CM49" i="94" s="1"/>
  <c r="BQ49" i="94" s="1"/>
  <c r="D20" i="68" s="1"/>
  <c r="BQ45" i="90"/>
  <c r="CM41" i="90"/>
  <c r="CM49" i="90" s="1"/>
  <c r="BQ49" i="90" s="1"/>
  <c r="D16" i="68" s="1"/>
  <c r="BQ45" i="89"/>
  <c r="CM41" i="89"/>
  <c r="CM49" i="89" s="1"/>
  <c r="BQ49" i="89" s="1"/>
  <c r="D15" i="68" s="1"/>
  <c r="BQ45" i="112"/>
  <c r="CM41" i="112"/>
  <c r="CM49" i="112" s="1"/>
  <c r="BQ49" i="112" s="1"/>
  <c r="D37" i="68" s="1"/>
  <c r="BQ45" i="93"/>
  <c r="CM41" i="93"/>
  <c r="CM49" i="93" s="1"/>
  <c r="BQ49" i="93" s="1"/>
  <c r="D19" i="68" s="1"/>
  <c r="CM16" i="85"/>
  <c r="CM18" i="85" s="1"/>
  <c r="F41" i="68"/>
  <c r="F48" i="68"/>
  <c r="F50" i="68"/>
  <c r="CM41" i="108"/>
  <c r="CM49" i="108" s="1"/>
  <c r="BQ49" i="108" s="1"/>
  <c r="D33" i="68" s="1"/>
  <c r="CM25" i="109"/>
  <c r="CM27" i="109" s="1"/>
  <c r="BQ46" i="109" s="1"/>
  <c r="CM25" i="111"/>
  <c r="CM25" i="124"/>
  <c r="CM27" i="124" s="1"/>
  <c r="BQ46" i="124" s="1"/>
  <c r="CM25" i="87"/>
  <c r="CM27" i="87" s="1"/>
  <c r="BQ46" i="87" s="1"/>
  <c r="CM23" i="111"/>
  <c r="CM23" i="121"/>
  <c r="CM27" i="121" s="1"/>
  <c r="BQ46" i="121" s="1"/>
  <c r="CM23" i="120"/>
  <c r="CM27" i="120" s="1"/>
  <c r="BQ46" i="120" s="1"/>
  <c r="CL32" i="124"/>
  <c r="CK33" i="124"/>
  <c r="CL32" i="121"/>
  <c r="CK33" i="121"/>
  <c r="CL32" i="120"/>
  <c r="CK33" i="120"/>
  <c r="BQ46" i="117"/>
  <c r="CM41" i="117"/>
  <c r="CM49" i="117" s="1"/>
  <c r="BQ49" i="117" s="1"/>
  <c r="D42" i="68" s="1"/>
  <c r="BQ46" i="100"/>
  <c r="CM41" i="100"/>
  <c r="CM49" i="100" s="1"/>
  <c r="BQ49" i="100" s="1"/>
  <c r="D25" i="68" s="1"/>
  <c r="CM32" i="104"/>
  <c r="BQ47" i="104" s="1"/>
  <c r="BQ46" i="104"/>
  <c r="CL33" i="111"/>
  <c r="CK32" i="111"/>
  <c r="CL33" i="109"/>
  <c r="CK32" i="109"/>
  <c r="CM32" i="87"/>
  <c r="BQ47" i="87" s="1"/>
  <c r="CM41" i="104" l="1"/>
  <c r="CM49" i="104" s="1"/>
  <c r="BQ49" i="104" s="1"/>
  <c r="D29" i="68" s="1"/>
  <c r="F29" i="68" s="1"/>
  <c r="BQ45" i="85"/>
  <c r="CM41" i="85"/>
  <c r="CM49" i="85" s="1"/>
  <c r="BQ49" i="85" s="1"/>
  <c r="D11" i="68" s="1"/>
  <c r="BQ45" i="84"/>
  <c r="CM41" i="84"/>
  <c r="CM49" i="84" s="1"/>
  <c r="BQ49" i="84" s="1"/>
  <c r="D10" i="68" s="1"/>
  <c r="BQ45" i="102"/>
  <c r="CM41" i="102"/>
  <c r="CM49" i="102" s="1"/>
  <c r="BQ49" i="102" s="1"/>
  <c r="D27" i="68" s="1"/>
  <c r="BQ45" i="122"/>
  <c r="CM41" i="122"/>
  <c r="CM49" i="122" s="1"/>
  <c r="BQ49" i="122" s="1"/>
  <c r="D47" i="68" s="1"/>
  <c r="BQ45" i="105"/>
  <c r="CM41" i="105"/>
  <c r="CM49" i="105" s="1"/>
  <c r="BQ49" i="105" s="1"/>
  <c r="D30" i="68" s="1"/>
  <c r="BQ45" i="98"/>
  <c r="CM41" i="98"/>
  <c r="CM49" i="98" s="1"/>
  <c r="BQ49" i="98" s="1"/>
  <c r="D23" i="68" s="1"/>
  <c r="BQ45" i="114"/>
  <c r="CM41" i="114"/>
  <c r="CM49" i="114" s="1"/>
  <c r="BQ49" i="114" s="1"/>
  <c r="D39" i="68" s="1"/>
  <c r="BQ45" i="106"/>
  <c r="CM41" i="106"/>
  <c r="CM49" i="106" s="1"/>
  <c r="BQ49" i="106" s="1"/>
  <c r="D31" i="68" s="1"/>
  <c r="BQ45" i="83"/>
  <c r="CM41" i="83"/>
  <c r="CM49" i="83" s="1"/>
  <c r="BQ49" i="83" s="1"/>
  <c r="D9" i="68" s="1"/>
  <c r="F19" i="68"/>
  <c r="F37" i="68"/>
  <c r="F15" i="68"/>
  <c r="F16" i="68"/>
  <c r="F20" i="68"/>
  <c r="F12" i="68"/>
  <c r="F17" i="68"/>
  <c r="F22" i="68"/>
  <c r="F18" i="68"/>
  <c r="F35" i="68"/>
  <c r="F14" i="68"/>
  <c r="BQ45" i="107"/>
  <c r="CM41" i="107"/>
  <c r="CM49" i="107" s="1"/>
  <c r="BQ49" i="107" s="1"/>
  <c r="D32" i="68" s="1"/>
  <c r="BQ45" i="113"/>
  <c r="CM41" i="113"/>
  <c r="CM49" i="113" s="1"/>
  <c r="BQ49" i="113" s="1"/>
  <c r="D38" i="68" s="1"/>
  <c r="BQ45" i="95"/>
  <c r="CM41" i="95"/>
  <c r="CM49" i="95" s="1"/>
  <c r="BQ49" i="95" s="1"/>
  <c r="D21" i="68" s="1"/>
  <c r="BQ45" i="118"/>
  <c r="CM41" i="118"/>
  <c r="CM49" i="118" s="1"/>
  <c r="BQ49" i="118" s="1"/>
  <c r="D43" i="68" s="1"/>
  <c r="BQ45" i="67"/>
  <c r="CM41" i="67"/>
  <c r="CM49" i="67" s="1"/>
  <c r="BQ49" i="67" s="1"/>
  <c r="D7" i="68" s="1"/>
  <c r="BQ45" i="103"/>
  <c r="CM41" i="103"/>
  <c r="CM49" i="103" s="1"/>
  <c r="BQ49" i="103" s="1"/>
  <c r="D28" i="68" s="1"/>
  <c r="BQ45" i="82"/>
  <c r="CM41" i="82"/>
  <c r="CM49" i="82" s="1"/>
  <c r="BQ49" i="82" s="1"/>
  <c r="D8" i="68" s="1"/>
  <c r="BQ45" i="99"/>
  <c r="CM41" i="99"/>
  <c r="CM49" i="99" s="1"/>
  <c r="BQ49" i="99" s="1"/>
  <c r="D24" i="68" s="1"/>
  <c r="BQ45" i="115"/>
  <c r="CM41" i="115"/>
  <c r="CM49" i="115" s="1"/>
  <c r="BQ49" i="115" s="1"/>
  <c r="D40" i="68" s="1"/>
  <c r="BQ45" i="101"/>
  <c r="CM41" i="101"/>
  <c r="CM49" i="101" s="1"/>
  <c r="BQ49" i="101" s="1"/>
  <c r="D26" i="68" s="1"/>
  <c r="F25" i="68"/>
  <c r="F42" i="68"/>
  <c r="F33" i="68"/>
  <c r="CM27" i="111"/>
  <c r="BQ46" i="111" s="1"/>
  <c r="CM32" i="109"/>
  <c r="BQ47" i="109" s="1"/>
  <c r="CM32" i="111"/>
  <c r="CM41" i="111" s="1"/>
  <c r="CM49" i="111" s="1"/>
  <c r="BQ49" i="111" s="1"/>
  <c r="D36" i="68" s="1"/>
  <c r="CM32" i="124"/>
  <c r="CM32" i="121"/>
  <c r="CM32" i="120"/>
  <c r="BQ47" i="111"/>
  <c r="CM41" i="87"/>
  <c r="CM49" i="87" s="1"/>
  <c r="BQ49" i="87" s="1"/>
  <c r="D13" i="68" s="1"/>
  <c r="F26" i="68" l="1"/>
  <c r="F24" i="68"/>
  <c r="F28" i="68"/>
  <c r="F43" i="68"/>
  <c r="F38" i="68"/>
  <c r="F9" i="68"/>
  <c r="F31" i="68"/>
  <c r="F39" i="68"/>
  <c r="F23" i="68"/>
  <c r="F30" i="68"/>
  <c r="F47" i="68"/>
  <c r="F27" i="68"/>
  <c r="F10" i="68"/>
  <c r="F11" i="68"/>
  <c r="F40" i="68"/>
  <c r="F8" i="68"/>
  <c r="F7" i="68"/>
  <c r="F21" i="68"/>
  <c r="F32" i="68"/>
  <c r="F13" i="68"/>
  <c r="F36" i="68"/>
  <c r="CM41" i="109"/>
  <c r="CM49" i="109" s="1"/>
  <c r="BQ49" i="109" s="1"/>
  <c r="D34" i="68" s="1"/>
  <c r="BQ47" i="124"/>
  <c r="CM41" i="124"/>
  <c r="CM49" i="124" s="1"/>
  <c r="BQ49" i="124" s="1"/>
  <c r="D49" i="68" s="1"/>
  <c r="BQ47" i="121"/>
  <c r="CM41" i="121"/>
  <c r="CM49" i="121" s="1"/>
  <c r="BQ49" i="121" s="1"/>
  <c r="D46" i="68" s="1"/>
  <c r="BQ47" i="120"/>
  <c r="CM41" i="120"/>
  <c r="CM49" i="120" s="1"/>
  <c r="BQ49" i="120" s="1"/>
  <c r="D45" i="68" s="1"/>
  <c r="F45" i="68" l="1"/>
  <c r="F46" i="68"/>
  <c r="F49" i="68"/>
  <c r="F34" i="68"/>
  <c r="G7" i="68"/>
  <c r="A12" i="70" l="1"/>
  <c r="A10" i="70" l="1"/>
  <c r="A45" i="70"/>
  <c r="A35" i="70"/>
  <c r="A38" i="70"/>
  <c r="A36" i="70"/>
  <c r="A42" i="70"/>
  <c r="D15" i="70"/>
  <c r="A17" i="70"/>
  <c r="C15" i="70"/>
  <c r="C18" i="70"/>
  <c r="D10" i="70"/>
  <c r="D42" i="70"/>
  <c r="D12" i="70"/>
  <c r="D17" i="70"/>
  <c r="D6" i="70"/>
  <c r="D37" i="70"/>
  <c r="C8" i="70"/>
  <c r="A11" i="70"/>
  <c r="C30" i="70"/>
  <c r="A33" i="70"/>
  <c r="A9" i="70"/>
  <c r="A29" i="70"/>
  <c r="C26" i="70"/>
  <c r="A46" i="70"/>
  <c r="C45" i="70"/>
  <c r="A8" i="70"/>
  <c r="C38" i="70"/>
  <c r="A6" i="70"/>
  <c r="C35" i="70"/>
  <c r="D36" i="70"/>
  <c r="C37" i="70"/>
  <c r="A23" i="70"/>
  <c r="C12" i="70"/>
  <c r="A15" i="70"/>
  <c r="C17" i="70"/>
  <c r="D18" i="70"/>
  <c r="D19" i="70"/>
  <c r="A5" i="70"/>
  <c r="D22" i="70"/>
  <c r="A7" i="70"/>
  <c r="D40" i="70"/>
  <c r="D25" i="70"/>
  <c r="C43" i="70"/>
  <c r="C28" i="70"/>
  <c r="C13" i="70"/>
  <c r="D21" i="70"/>
  <c r="H7" i="68"/>
  <c r="I7" i="68" s="1"/>
  <c r="C4" i="70" s="1"/>
  <c r="D24" i="70"/>
  <c r="A27" i="70"/>
  <c r="D44" i="70"/>
  <c r="C14" i="70"/>
  <c r="D39" i="70"/>
  <c r="A41" i="70"/>
  <c r="B42" i="70" s="1"/>
  <c r="A31" i="70"/>
  <c r="A16" i="70"/>
  <c r="B16" i="70" s="1"/>
  <c r="C6" i="70"/>
  <c r="D35" i="70"/>
  <c r="C20" i="70"/>
  <c r="C10" i="70"/>
  <c r="C42" i="70"/>
  <c r="D11" i="70"/>
  <c r="D45" i="70"/>
  <c r="D33" i="70"/>
  <c r="A19" i="70"/>
  <c r="A22" i="70"/>
  <c r="B23" i="70" s="1"/>
  <c r="C40" i="70"/>
  <c r="D46" i="70"/>
  <c r="B11" i="70"/>
  <c r="D43" i="70"/>
  <c r="A28" i="70"/>
  <c r="D13" i="70"/>
  <c r="C22" i="70"/>
  <c r="A40" i="70"/>
  <c r="C25" i="70"/>
  <c r="A43" i="70"/>
  <c r="D28" i="70"/>
  <c r="A13" i="70"/>
  <c r="B13" i="70" s="1"/>
  <c r="D47" i="70"/>
  <c r="C32" i="70"/>
  <c r="A34" i="70"/>
  <c r="B34" i="70" s="1"/>
  <c r="B12" i="70"/>
  <c r="C19" i="70"/>
  <c r="C7" i="70"/>
  <c r="B43" i="70" l="1"/>
  <c r="B46" i="70"/>
  <c r="C21" i="70"/>
  <c r="C33" i="70"/>
  <c r="A37" i="70"/>
  <c r="A21" i="70"/>
  <c r="B22" i="70" s="1"/>
  <c r="A44" i="70"/>
  <c r="B45" i="70" s="1"/>
  <c r="C44" i="70"/>
  <c r="B8" i="70"/>
  <c r="B36" i="70"/>
  <c r="B7" i="70"/>
  <c r="D38" i="70"/>
  <c r="A25" i="70"/>
  <c r="C16" i="70"/>
  <c r="D7" i="70"/>
  <c r="D8" i="70"/>
  <c r="C36" i="70"/>
  <c r="D23" i="70"/>
  <c r="C23" i="70"/>
  <c r="B6" i="70"/>
  <c r="D27" i="70"/>
  <c r="C11" i="70"/>
  <c r="B17" i="70"/>
  <c r="D16" i="70"/>
  <c r="A14" i="70"/>
  <c r="B15" i="70" s="1"/>
  <c r="B28" i="70"/>
  <c r="C27" i="70"/>
  <c r="D14" i="70"/>
  <c r="B10" i="70"/>
  <c r="B9" i="70"/>
  <c r="C46" i="70"/>
  <c r="A18" i="70"/>
  <c r="A26" i="70"/>
  <c r="B27" i="70" s="1"/>
  <c r="D26" i="70"/>
  <c r="C9" i="70"/>
  <c r="D9" i="70"/>
  <c r="D29" i="70"/>
  <c r="C29" i="70"/>
  <c r="A20" i="70"/>
  <c r="D20" i="70"/>
  <c r="D30" i="70"/>
  <c r="A30" i="70"/>
  <c r="B29" i="70"/>
  <c r="D31" i="70"/>
  <c r="B14" i="70"/>
  <c r="C31" i="70"/>
  <c r="B35" i="70"/>
  <c r="D41" i="70"/>
  <c r="C41" i="70"/>
  <c r="A4" i="70"/>
  <c r="J7" i="68"/>
  <c r="D4" i="70" s="1"/>
  <c r="D34" i="70"/>
  <c r="C34" i="70"/>
  <c r="A47" i="70"/>
  <c r="B48" i="70" s="1"/>
  <c r="C47" i="70"/>
  <c r="C5" i="70"/>
  <c r="D5" i="70"/>
  <c r="A39" i="70"/>
  <c r="B39" i="70" s="1"/>
  <c r="C39" i="70"/>
  <c r="C24" i="70"/>
  <c r="A24" i="70"/>
  <c r="A32" i="70"/>
  <c r="D32" i="70"/>
  <c r="B41" i="70"/>
  <c r="B21" i="70" l="1"/>
  <c r="B44" i="70"/>
  <c r="B47" i="70"/>
  <c r="B37" i="70"/>
  <c r="B38" i="70"/>
  <c r="B18" i="70"/>
  <c r="B19" i="70"/>
  <c r="B30" i="70"/>
  <c r="B31" i="70"/>
  <c r="B20" i="70"/>
  <c r="B26" i="70"/>
  <c r="B33" i="70"/>
  <c r="B32" i="70"/>
  <c r="B25" i="70"/>
  <c r="B24" i="70"/>
  <c r="B40" i="70"/>
  <c r="B5" i="70"/>
  <c r="B4" i="70"/>
</calcChain>
</file>

<file path=xl/sharedStrings.xml><?xml version="1.0" encoding="utf-8"?>
<sst xmlns="http://schemas.openxmlformats.org/spreadsheetml/2006/main" count="15504" uniqueCount="406">
  <si>
    <t>a</t>
  </si>
  <si>
    <t>b</t>
  </si>
  <si>
    <t>c</t>
  </si>
  <si>
    <t>d</t>
  </si>
  <si>
    <t>Punkte</t>
  </si>
  <si>
    <t>Tore</t>
  </si>
  <si>
    <t>Tore +</t>
  </si>
  <si>
    <t>Tore -</t>
  </si>
  <si>
    <t>Total</t>
  </si>
  <si>
    <t>Hilfswerte</t>
  </si>
  <si>
    <t>Tabelle</t>
  </si>
  <si>
    <t>Deutschland</t>
  </si>
  <si>
    <t>Polen</t>
  </si>
  <si>
    <t>:</t>
  </si>
  <si>
    <t>Schweden</t>
  </si>
  <si>
    <t>Portugal</t>
  </si>
  <si>
    <t>Italien</t>
  </si>
  <si>
    <t>Tschechien</t>
  </si>
  <si>
    <t>Kroatien</t>
  </si>
  <si>
    <t>Frankreich</t>
  </si>
  <si>
    <t>Spanien</t>
  </si>
  <si>
    <t>1 A</t>
  </si>
  <si>
    <t>2 A</t>
  </si>
  <si>
    <t>1 B</t>
  </si>
  <si>
    <t>2 B</t>
  </si>
  <si>
    <t>1 C</t>
  </si>
  <si>
    <t>2 C</t>
  </si>
  <si>
    <t>1 D</t>
  </si>
  <si>
    <t>2 D</t>
  </si>
  <si>
    <t>Penaltys</t>
  </si>
  <si>
    <t>Viertelfinale</t>
  </si>
  <si>
    <t>Halbfinale</t>
  </si>
  <si>
    <t>Finale</t>
  </si>
  <si>
    <t>der Direktbegegnungen</t>
  </si>
  <si>
    <r>
      <t>Rang</t>
    </r>
    <r>
      <rPr>
        <b/>
        <sz val="10"/>
        <rFont val="Arial"/>
        <family val="2"/>
      </rPr>
      <t xml:space="preserve"> ohne</t>
    </r>
    <r>
      <rPr>
        <sz val="10"/>
        <rFont val="Arial"/>
        <family val="2"/>
      </rPr>
      <t xml:space="preserve"> Wertung</t>
    </r>
  </si>
  <si>
    <r>
      <t>Rang</t>
    </r>
    <r>
      <rPr>
        <b/>
        <sz val="10"/>
        <rFont val="Arial"/>
        <family val="2"/>
      </rPr>
      <t xml:space="preserve"> mit</t>
    </r>
    <r>
      <rPr>
        <sz val="10"/>
        <rFont val="Arial"/>
        <family val="2"/>
      </rPr>
      <t xml:space="preserve"> Wertung</t>
    </r>
  </si>
  <si>
    <t>Hilfswert "Gewichtung Direktbegegnung"</t>
  </si>
  <si>
    <t>für Tippspiel</t>
  </si>
  <si>
    <t>RESULTATE VORRUNDE</t>
  </si>
  <si>
    <t>RESULTATE FINALRUNDE</t>
  </si>
  <si>
    <t>Niederlande</t>
  </si>
  <si>
    <t>Russland</t>
  </si>
  <si>
    <t>Griechenland</t>
  </si>
  <si>
    <t>Sieger
1A-2B</t>
  </si>
  <si>
    <t>Sieger
1B-2A</t>
  </si>
  <si>
    <t>Sieger
1C-2D</t>
  </si>
  <si>
    <t>Sieger
1D-2C</t>
  </si>
  <si>
    <t>Sieger
HF</t>
  </si>
  <si>
    <t>Punktgleichheit nach den Gruppenspielen</t>
  </si>
  <si>
    <t>Punkte für richtige Vorhersage Sieg/Unentschieden/Niederlage</t>
  </si>
  <si>
    <t>Punkte für Finalrunde</t>
  </si>
  <si>
    <t>Punkte Vorrunde</t>
  </si>
  <si>
    <t>Punkte Finalrunde</t>
  </si>
  <si>
    <t>Unentschieden</t>
  </si>
  <si>
    <t>Sieg Team1</t>
  </si>
  <si>
    <t>Niederlage Team1</t>
  </si>
  <si>
    <t>Punkte für richtigen Halbfinalisten</t>
  </si>
  <si>
    <t>Punkte für richtigen Europameister</t>
  </si>
  <si>
    <t>Roger</t>
  </si>
  <si>
    <t>Name</t>
  </si>
  <si>
    <t>Nr.</t>
  </si>
  <si>
    <t>Die Ausgangslage in der Gruppe C ist einigermassen kompliziert und wurde so von den Veranstaltern wohl nicht gewünscht. So spielten sie bisher</t>
  </si>
  <si>
    <t>Holland : Italien = 3 : 0, Frankreich : Rumänien = 0 : 0, Italien : Rumänien = 1 : 1, Holland : Frankreich = 4 : 1</t>
  </si>
  <si>
    <t>1. Holland (H) ist jetzt schon Gruppenerster, egal wie sie spielen;</t>
  </si>
  <si>
    <t>2. Gewinnt Rumänien (R) gegen H, scheiden Italien (I) und Frankreich (F) aus;</t>
  </si>
  <si>
    <r>
      <t xml:space="preserve">3. Spielt Rumänien unenschieden gegen H </t>
    </r>
    <r>
      <rPr>
        <u/>
        <sz val="10"/>
        <rFont val="Arial"/>
        <family val="2"/>
      </rPr>
      <t>und</t>
    </r>
    <r>
      <rPr>
        <sz val="10"/>
        <rFont val="Arial"/>
        <family val="2"/>
      </rPr>
      <t xml:space="preserve"> spielen I und F auch Unentschieden, ist R weiter;</t>
    </r>
  </si>
  <si>
    <r>
      <t xml:space="preserve">4. Verliert Rumänien gegen H mit weniger als 3 Toren Unterschied </t>
    </r>
    <r>
      <rPr>
        <u/>
        <sz val="10"/>
        <rFont val="Arial"/>
        <family val="2"/>
      </rPr>
      <t>und</t>
    </r>
    <r>
      <rPr>
        <sz val="10"/>
        <rFont val="Arial"/>
        <family val="2"/>
      </rPr>
      <t xml:space="preserve"> spielt I gegen F </t>
    </r>
    <r>
      <rPr>
        <u/>
        <sz val="10"/>
        <rFont val="Arial"/>
        <family val="2"/>
      </rPr>
      <t>genau 0 : 0</t>
    </r>
    <r>
      <rPr>
        <sz val="10"/>
        <rFont val="Arial"/>
        <family val="2"/>
      </rPr>
      <t>, dann ist R weiter;</t>
    </r>
  </si>
  <si>
    <r>
      <t xml:space="preserve">5. Verliert Rumänien gegen H mit 3 oder mehr Toren Unterschied </t>
    </r>
    <r>
      <rPr>
        <u/>
        <sz val="10"/>
        <rFont val="Arial"/>
        <family val="2"/>
      </rPr>
      <t>und</t>
    </r>
    <r>
      <rPr>
        <sz val="10"/>
        <rFont val="Arial"/>
        <family val="2"/>
      </rPr>
      <t xml:space="preserve"> spielt I gegen F 0 : 0, 1 : 1, 2 : 2 etc., dann ist I weiter;</t>
    </r>
  </si>
  <si>
    <t>7. Gewinnt F gegen I, kommt F sicher weiter, wenn R nicht gewinnt;</t>
  </si>
  <si>
    <t>8. Gewinnt I gegen F, kommt I sicher weiter, wenn R nicht gewinnt und</t>
  </si>
  <si>
    <t>9. I gegen F endet genau 0 : 0, Rumänien verliert genau 0 : 3, dann ist I qualifiziert, weil I den besseren UEFA-Koeffizienten hat (fragt aber bitte nicht, wie sich der berechnet).</t>
  </si>
  <si>
    <t>Infos vor dem Spiel Italien - Frankreich am 17. Juni 2008</t>
  </si>
  <si>
    <t>TOTAL</t>
  </si>
  <si>
    <t>Bearbeiten &gt; Inhalte einfügen &gt; nur Werte</t>
  </si>
  <si>
    <t>Sortieren wie folgt:</t>
  </si>
  <si>
    <t>in Rangliste nebenan einfügen mittels</t>
  </si>
  <si>
    <t>wieder markieren</t>
  </si>
  <si>
    <t>Generierte Tabelle</t>
  </si>
  <si>
    <t>Unter W7 einfügen mittels</t>
  </si>
  <si>
    <t>Manuelle Tabelle</t>
  </si>
  <si>
    <t>Polen &amp; Ukraine</t>
  </si>
  <si>
    <t>Gruppe A (in Polen)</t>
  </si>
  <si>
    <t>Gruppe C (in Polen)</t>
  </si>
  <si>
    <t>Gruppe B (in der Ukraine)</t>
  </si>
  <si>
    <t>Gruppe D (in der Ukraine)</t>
  </si>
  <si>
    <t>Dänemark</t>
  </si>
  <si>
    <t>Irland</t>
  </si>
  <si>
    <t>England</t>
  </si>
  <si>
    <t>Ukraine</t>
  </si>
  <si>
    <t>Wenn zwei oder mehr Mannschaften nach den Gruppenspielen die gleiche Punktzahl haben, wird die Platzierung nach den folgenden Kriterien ermittelt:</t>
  </si>
  <si>
    <t>1. Punktzahl aus dem direkten Vergleich</t>
  </si>
  <si>
    <t>4. Tordifferenz aus allen Gruppenspielen</t>
  </si>
  <si>
    <t>7. Fairplay-Verhalten der betreffenden Mannschaften während der Endrunde</t>
  </si>
  <si>
    <t>8. Wenn nach allen vorangegangenen Kriterien keine Entscheidung zugunsten eines Teams gefallen ist, gibt es einen Losentscheid.</t>
  </si>
  <si>
    <t>Gleiche Anzahl Tore in einem Viertel- oder Halbfinalspiel oder im Finale</t>
  </si>
  <si>
    <r>
      <t>Gelb-Rote Karte:</t>
    </r>
    <r>
      <rPr>
        <sz val="10"/>
        <rFont val="Arial"/>
        <family val="2"/>
      </rPr>
      <t xml:space="preserve"> Erhält ein Spieler die Gelb-Rote Karte, ist er für das folgende Spiel gesperrt.</t>
    </r>
  </si>
  <si>
    <t>Treffen zwei Mannschaften im letzten Gruppenspiel aufeinander, die dieselbe Anzahl Punkte, die gleiche Tordifferenz und dieselbe Anzahl Tore aufweisen,</t>
  </si>
  <si>
    <t>Endet ein Spiel nach Ablauf der regulären Spielzeit unentschieden wird eine Verlängerung von zwei Mal 15 Minuten gespielt. Ist auch nach der Verlängerung</t>
  </si>
  <si>
    <r>
      <t>Gelbe Karten:</t>
    </r>
    <r>
      <rPr>
        <sz val="10"/>
        <rFont val="Arial"/>
        <family val="2"/>
      </rPr>
      <t xml:space="preserve"> Erhält ein Spieler im Laufe des Turniers zum zweiten Mal eine Gelbe Karte, ist er im darauf folgenden Spiel gesperrt. Einzelne Gelbe Karten</t>
    </r>
  </si>
  <si>
    <t>werden nicht wie bisher nach der Vorrunde sondern erstmals bei dieser EM nach dem Viertelfinale gestrichen. Dadurch gehen alle Spieler unbelastet in</t>
  </si>
  <si>
    <t>das Halbfinale.</t>
  </si>
  <si>
    <r>
      <t>Rote Karte:</t>
    </r>
    <r>
      <rPr>
        <sz val="10"/>
        <rFont val="Arial"/>
        <family val="2"/>
      </rPr>
      <t xml:space="preserve"> Erhält ein Spieler die Rote Karte, ist er ebenfalls für das folgende Spiel gesperrt. Zudem kann die Kontroll- und Disziplinarkommission eine</t>
    </r>
  </si>
  <si>
    <t>höhere Strafe anordnen.</t>
  </si>
  <si>
    <t>Polen und der Ukraine nehmen 16 Mannschaften teil.</t>
  </si>
  <si>
    <t>An der Endrunde der Fussball EM 2012 vom 8. Juni 2012 bis 1. Juli 2012 in</t>
  </si>
  <si>
    <t>6. Besserer Koeffizient gemäss der UEFA-Koeffizientenrangliste für Nationalmannschaften</t>
  </si>
  <si>
    <t>noch keine Entscheidung gefallen, wird der Sieger durch ein Elfmeterschiessen ermittelt.</t>
  </si>
  <si>
    <t>Disziplinarmassnahmen - Gelbe und Rote Karten</t>
  </si>
  <si>
    <t>An der Euro '08 in der Schweiz und Österreich hatte es diese spezielle Konstellation gegeben, mit der niemand gerechnet hatte:</t>
  </si>
  <si>
    <t>Donnerstag, 21. Juni 2012 20:45 Warschau</t>
  </si>
  <si>
    <t>Freitag, 22. Juni 2012 20:45 Danzig</t>
  </si>
  <si>
    <t>Samstag, 23. Juni 2012 20:45 Warschau</t>
  </si>
  <si>
    <t>Sonntag, 24. Juni 2012 20:45 Kiew</t>
  </si>
  <si>
    <t>Mittwoch, 27. Juni 2012 20:45 Donezk</t>
  </si>
  <si>
    <t>Donnerstag, 28. Juni 2012 20:45 Warschau</t>
  </si>
  <si>
    <t>Sonntag, 1. Juli 2012 20:45 Kiew</t>
  </si>
  <si>
    <t>Europameister 2012</t>
  </si>
  <si>
    <t>Tipper</t>
  </si>
  <si>
    <t>richtige Tore Team 1</t>
  </si>
  <si>
    <t>richtige Tore Team2</t>
  </si>
  <si>
    <t>richtiges Resultat</t>
  </si>
  <si>
    <t>Punkte Vorrundenspiele</t>
  </si>
  <si>
    <t>1A</t>
  </si>
  <si>
    <t>1B</t>
  </si>
  <si>
    <t>2A</t>
  </si>
  <si>
    <t>2B</t>
  </si>
  <si>
    <t>1C</t>
  </si>
  <si>
    <t>C2</t>
  </si>
  <si>
    <t>1D</t>
  </si>
  <si>
    <t>2D</t>
  </si>
  <si>
    <t>Tipp</t>
  </si>
  <si>
    <t>Resultat</t>
  </si>
  <si>
    <t>richtiger Viertelfinalist auf richtigem Platz</t>
  </si>
  <si>
    <t>richtiger Viertelfinalist auf falschem Platz</t>
  </si>
  <si>
    <t>SVF1</t>
  </si>
  <si>
    <t>SVF2</t>
  </si>
  <si>
    <t>SVF3</t>
  </si>
  <si>
    <t>SVF4</t>
  </si>
  <si>
    <t>richtiger HF</t>
  </si>
  <si>
    <t>richtiger Finalist</t>
  </si>
  <si>
    <t>richtiger EM</t>
  </si>
  <si>
    <t>Fussball-EM 2012</t>
  </si>
  <si>
    <t xml:space="preserve">  Freitag, 8. Juni 2012 - Sonntag, 1. Juli 2012</t>
  </si>
  <si>
    <t>Punkte für Vorrunde</t>
  </si>
  <si>
    <t>Vorschlag</t>
  </si>
  <si>
    <t>Hier kannst Du festlegen, wie Du die Punkte gewichten willst.</t>
  </si>
  <si>
    <t>Die Blätter sind geschützt, allerdings ohne Passwort. Mittels &gt;Extras &gt;Schutz &gt;Blatt schützen kann der Schutz aufgehoben werden.</t>
  </si>
  <si>
    <t xml:space="preserve">Die Zellen, die überschrieben werden dürfen, wurden vorher mittels </t>
  </si>
  <si>
    <t>&gt;Format &gt;Zellen &gt;Schutz und dann das Häkchen entfernt bei "Gesperrt" freigegeben.</t>
  </si>
  <si>
    <t>Datenübernahme aus Tipperblättern</t>
  </si>
  <si>
    <t>vor Sortierung</t>
  </si>
  <si>
    <t>Anleitung zur Erstellung</t>
  </si>
  <si>
    <t>Erstellen nicht notwendig, nur zur Kontrolle</t>
  </si>
  <si>
    <t>einer manuellen Tabelle</t>
  </si>
  <si>
    <r>
      <t xml:space="preserve">Name
</t>
    </r>
    <r>
      <rPr>
        <sz val="9"/>
        <rFont val="Arial"/>
        <family val="2"/>
      </rPr>
      <t>(aus Tipperblatt)</t>
    </r>
  </si>
  <si>
    <t>aktueller
Zwischenstand</t>
  </si>
  <si>
    <r>
      <t xml:space="preserve">Rang
</t>
    </r>
    <r>
      <rPr>
        <sz val="10"/>
        <rFont val="Arial"/>
        <family val="2"/>
      </rPr>
      <t>unsortiert</t>
    </r>
  </si>
  <si>
    <r>
      <t xml:space="preserve">Rang
</t>
    </r>
    <r>
      <rPr>
        <sz val="10"/>
        <rFont val="Arial"/>
        <family val="2"/>
      </rPr>
      <t>sortiert</t>
    </r>
  </si>
  <si>
    <r>
      <t xml:space="preserve">Name
</t>
    </r>
    <r>
      <rPr>
        <sz val="10"/>
        <rFont val="Arial"/>
        <family val="2"/>
      </rPr>
      <t>sortiert</t>
    </r>
  </si>
  <si>
    <r>
      <t xml:space="preserve">Punkte
</t>
    </r>
    <r>
      <rPr>
        <sz val="10"/>
        <rFont val="Arial"/>
        <family val="2"/>
      </rPr>
      <t>sortiert</t>
    </r>
  </si>
  <si>
    <t>Punkte Total</t>
  </si>
  <si>
    <t>Bspw. P7-Q(Ende) kopieren</t>
  </si>
  <si>
    <t>Tipper 001</t>
  </si>
  <si>
    <t>Tipper 002</t>
  </si>
  <si>
    <t>Tipper 003</t>
  </si>
  <si>
    <t>W7-X(Ende) markieren</t>
  </si>
  <si>
    <t>Tipper 004</t>
  </si>
  <si>
    <t>Tipper 005</t>
  </si>
  <si>
    <t>Daten &gt; Sortieren</t>
  </si>
  <si>
    <t>Tipper 006</t>
  </si>
  <si>
    <t>Tipper 007</t>
  </si>
  <si>
    <t>Tipper 008</t>
  </si>
  <si>
    <t>Tipper 009</t>
  </si>
  <si>
    <t>Tipper 010</t>
  </si>
  <si>
    <t>Tipper 011</t>
  </si>
  <si>
    <t>Tipper 012</t>
  </si>
  <si>
    <t>Tipper 013</t>
  </si>
  <si>
    <t>Tipper 014</t>
  </si>
  <si>
    <t>Tipper 015</t>
  </si>
  <si>
    <t>Tipper 016</t>
  </si>
  <si>
    <t>Tipper 017</t>
  </si>
  <si>
    <t>Tipper 018</t>
  </si>
  <si>
    <t>Tipper 019</t>
  </si>
  <si>
    <t>Tipper 020</t>
  </si>
  <si>
    <t>Tipper 021</t>
  </si>
  <si>
    <t>Tipper 022</t>
  </si>
  <si>
    <t>Tipper 023</t>
  </si>
  <si>
    <t>Tipper 024</t>
  </si>
  <si>
    <t>Tipper 025</t>
  </si>
  <si>
    <t>Tipper 026</t>
  </si>
  <si>
    <t>Tipper 027</t>
  </si>
  <si>
    <t>Tipper 028</t>
  </si>
  <si>
    <t>Tipper 029</t>
  </si>
  <si>
    <t>Tipper 030</t>
  </si>
  <si>
    <t>Tipper 031</t>
  </si>
  <si>
    <t>Tipper 032</t>
  </si>
  <si>
    <t>Tipper 033</t>
  </si>
  <si>
    <t>Tipper 034</t>
  </si>
  <si>
    <t>Tipper 035</t>
  </si>
  <si>
    <t>Tipper 036</t>
  </si>
  <si>
    <t>Tipper 037</t>
  </si>
  <si>
    <t>Tipper 038</t>
  </si>
  <si>
    <t>Tipper 039</t>
  </si>
  <si>
    <t>Tipper 040</t>
  </si>
  <si>
    <t>Tipper 041</t>
  </si>
  <si>
    <t>Tipper 042</t>
  </si>
  <si>
    <t>Tipper 043</t>
  </si>
  <si>
    <t>Tipper 044</t>
  </si>
  <si>
    <t>Tipper 045</t>
  </si>
  <si>
    <t>Zusätzlichen Tipper einfügen</t>
  </si>
  <si>
    <t>Gleiches Vorgehen bei jedem weiteren Tipper</t>
  </si>
  <si>
    <t>Danach die Tabelle oben anpassen, indem Du alle Zeilen einfügst und alle Formeln ergänzt.</t>
  </si>
  <si>
    <t>Tipper entfernen</t>
  </si>
  <si>
    <t>Danach die Tabelle oben anpassen, indem Du die nicht benötigten Zeilen löschst.</t>
  </si>
  <si>
    <t>Mit &lt;SHIFT&gt; &lt;CTRL&gt; &lt;ALT&gt; &amp; &lt;F9&gt; gleichzeitig gedrückt, wird Excel dazu gebracht, den gesamten Formelbaum neu zu rechnen (falls Formel "klemmen" sollte)</t>
  </si>
  <si>
    <t>Zusatzpunkte für richtige Vorhersage der geschossenen Tore pro Team</t>
  </si>
  <si>
    <t>Punkte Viertelfinale</t>
  </si>
  <si>
    <t>Punkte Halbfinale</t>
  </si>
  <si>
    <t>Punkte Finale</t>
  </si>
  <si>
    <t>Punkte Europameister</t>
  </si>
  <si>
    <t>Rangliste</t>
  </si>
  <si>
    <t>Übersicht gesammelte Punkte</t>
  </si>
  <si>
    <r>
      <t xml:space="preserve">6. Verliert Rumänien gegen H mit weniger als 3 Toren Unterschied </t>
    </r>
    <r>
      <rPr>
        <u/>
        <sz val="10"/>
        <rFont val="Arial"/>
        <family val="2"/>
      </rPr>
      <t>und</t>
    </r>
    <r>
      <rPr>
        <sz val="10"/>
        <rFont val="Arial"/>
        <family val="2"/>
      </rPr>
      <t xml:space="preserve"> spielt I gegen F 1 : 1, 2 : 2, 3 : 3 etc., dann ist I weiter; (das ist wohl die unsportlichste Regel, die es</t>
    </r>
  </si>
  <si>
    <t xml:space="preserve">     geben kann, denn R hätte das bessere Torverhältnis als I oder F und I käme weiter)</t>
  </si>
  <si>
    <t>(Tipper 001 - 050)</t>
  </si>
  <si>
    <t>Hinzufügen/Entfernen weiterer Tipper</t>
  </si>
  <si>
    <t>A</t>
  </si>
  <si>
    <t>VF</t>
  </si>
  <si>
    <t>Total VF</t>
  </si>
  <si>
    <t>HF</t>
  </si>
  <si>
    <t>Total HF</t>
  </si>
  <si>
    <t>Total F</t>
  </si>
  <si>
    <t>Total EM</t>
  </si>
  <si>
    <t>B</t>
  </si>
  <si>
    <t>C</t>
  </si>
  <si>
    <t>D</t>
  </si>
  <si>
    <t>Peter</t>
  </si>
  <si>
    <t>3. Grössere Anzahl der Tore aus dem direkten Vergleich (bei mehr als 2 punktgleichen Mannschaften)</t>
  </si>
  <si>
    <t>5. Grössere Anzahl der erzielten Tore in allen Gruppenspielen</t>
  </si>
  <si>
    <t>Tabelle:</t>
  </si>
  <si>
    <t>Angenommen es würde so gespielt:</t>
  </si>
  <si>
    <t>Trotz mehr geschossener Tore von Russland, wäre nicht Russland Zweiter, sondern Griechenland, da Griechenland die Direktbegegnung gewonnen hat!</t>
  </si>
  <si>
    <t>Heinz</t>
  </si>
  <si>
    <t>Maria</t>
  </si>
  <si>
    <t>Claudia</t>
  </si>
  <si>
    <t>Sonja</t>
  </si>
  <si>
    <t xml:space="preserve">Dieses Excel-File fängt aber sogar das ab :-) , </t>
  </si>
  <si>
    <t>so dass die Tabelle korrekt dargestellt wird:</t>
  </si>
  <si>
    <t>und endet das betreffende Spiel unentschieden, wird die Platzierung der beiden Mannschaften durch Elfmeterschiessen ermittelt.</t>
  </si>
  <si>
    <t>Vorgaben</t>
  </si>
  <si>
    <t>Ein ganz spezieller Fall wäre es, wenn so gespielt würde:</t>
  </si>
  <si>
    <t>In dieser Konstellation ist Kroatien weiter mit 3 Unentschieden, sie haben aber mehr Tore geschossen als Italien, die ebenfalls 3 Unentschieden haben.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</si>
  <si>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  <family val="2"/>
      </rPr>
      <t xml:space="preserve">. Klicke mit rechter Maustaste auf den Reiter </t>
    </r>
    <r>
      <rPr>
        <b/>
        <sz val="10"/>
        <rFont val="Arial"/>
        <family val="2"/>
      </rPr>
      <t>Tipper 050</t>
    </r>
    <r>
      <rPr>
        <sz val="10"/>
        <rFont val="Arial"/>
        <family val="2"/>
      </rPr>
      <t>. Danach "Verschieben/Kopieren", Häckchen bei "ans Ende stellen", Umbenennen</t>
    </r>
  </si>
  <si>
    <r>
      <t xml:space="preserve">des neuen Reiters </t>
    </r>
    <r>
      <rPr>
        <b/>
        <sz val="10"/>
        <rFont val="Arial"/>
        <family val="2"/>
      </rPr>
      <t>Tipper 050 (2)</t>
    </r>
    <r>
      <rPr>
        <sz val="10"/>
        <rFont val="Arial"/>
        <family val="2"/>
      </rPr>
      <t xml:space="preserve"> in </t>
    </r>
    <r>
      <rPr>
        <b/>
        <sz val="10"/>
        <rFont val="Arial"/>
        <family val="2"/>
      </rPr>
      <t>Tipper 051. Gleiches Vorgehen bei jedem weiteren Tipper.</t>
    </r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</si>
  <si>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  <family val="2"/>
      </rPr>
      <t xml:space="preserve">. Klicke mit rechter Maustaste auf den Reiter </t>
    </r>
    <r>
      <rPr>
        <b/>
        <sz val="10"/>
        <rFont val="Arial"/>
        <family val="2"/>
      </rPr>
      <t>Tipper 050</t>
    </r>
    <r>
      <rPr>
        <sz val="10"/>
        <rFont val="Arial"/>
        <family val="2"/>
      </rPr>
      <t>. Danach "Löschen"</t>
    </r>
  </si>
  <si>
    <t>Hallo</t>
  </si>
  <si>
    <t>Was will dieses File eigentlich?</t>
  </si>
  <si>
    <t>Dazu findest Du einen Spielplan:</t>
  </si>
  <si>
    <t>Du findest auch mehrere Reiter namens Tipper, diese sind durchnummeriert</t>
  </si>
  <si>
    <t>Generell machst Du Deine Eingaben nur in den weissen Feldern:</t>
  </si>
  <si>
    <r>
      <t xml:space="preserve">Du hast </t>
    </r>
    <r>
      <rPr>
        <b/>
        <u/>
        <sz val="10"/>
        <rFont val="Arial"/>
        <family val="2"/>
      </rPr>
      <t>das</t>
    </r>
    <r>
      <rPr>
        <sz val="10"/>
        <rFont val="Arial"/>
        <family val="2"/>
      </rPr>
      <t xml:space="preserve"> Excel-File zur Europameisterschaft 2012 gefunden! ;-)</t>
    </r>
  </si>
  <si>
    <t>Zur Zeit sind es 50 Tipper, die mitspielen können.</t>
  </si>
  <si>
    <t xml:space="preserve">Nach jedem Spieltag ergänzt Du in den bereits angesprochenen weissen Feldern </t>
  </si>
  <si>
    <t xml:space="preserve">Und sieh da! Es wird im Reiter </t>
  </si>
  <si>
    <t>Im Reiter Spielplan unten werden die Ergebnisse eingetragen, die tatsächlich gespielt werden.</t>
  </si>
  <si>
    <t xml:space="preserve">Der Reiter </t>
  </si>
  <si>
    <t>zeigt, wie die Punkte verteilt werden. Du kannst selber eine andere Punktevergabe wählen.</t>
  </si>
  <si>
    <t>der den Europameister tippt, auch Tippsieger wird.</t>
  </si>
  <si>
    <t>statt 50 Leuten spielst oder wenn Du sogar Mittipper hinzufügen willst.</t>
  </si>
  <si>
    <t>Wenn Du es weitergibst, darf das nichts kosten.</t>
  </si>
  <si>
    <t>Nichts ist gesperrt. Wenn Du den Blattschutz aufhebst, hast Du Zugriff auf alle Formeln.</t>
  </si>
  <si>
    <t xml:space="preserve">In den einzelnen Reitern </t>
  </si>
  <si>
    <t xml:space="preserve">   die Ergebnisse im Reiter </t>
  </si>
  <si>
    <t>Die vorliegende war aber bereits an der EM 2008 im Einsatz und hatte zu spannenden Umwälzungen an der Tabelle geführt, da nicht automatisch derjeniege,</t>
  </si>
  <si>
    <t>Ich habe dieses Excel nach bestem Wissen und Gewissen in meiner Freizeit programmiert und kann für das einwandfreie Funktionieren aller Formeln keine</t>
  </si>
  <si>
    <t>Gewähr übernehmen. Es war ein Ein-Mann-Projekt und soll im privaten Kreis für Unterhaltung sorgen. Ein kommerzieller Einsatz ist nicht angedacht.</t>
  </si>
  <si>
    <t xml:space="preserve">     enthält die Auswertungen und die Berechnungsformeln. Passe diese an, wenn Du Mittipper löschen willst, wenn Du also bspw. nur mit 24</t>
  </si>
  <si>
    <t>Fussball-Sachverstand hat! ;-)</t>
  </si>
  <si>
    <t>Zusatzpunkte für richtiges Resultat ergibt Maximum von</t>
  </si>
  <si>
    <t xml:space="preserve"> Punkten pro Spiel</t>
  </si>
  <si>
    <t>Punkte für Viertelfinal-Teilnehmer auf richtigem Platz (richtiger Gruppensieger/-zweiter)</t>
  </si>
  <si>
    <t>Punkte für Viertelfinal-Teilnehmer auf falschem Platz (falscher Gruppensieger/-zweiter)</t>
  </si>
  <si>
    <t>denn dann sind mindestens 2 Mannschaften punkt- und torgleich und die Tabelle kann natürlich nicht eindeutig dargestellt werden.</t>
  </si>
  <si>
    <r>
      <t>Sollte es zum Beispiel am ersten Spieltag einer Gruppe ein Unentschieden geben, wird in der Tabelle</t>
    </r>
    <r>
      <rPr>
        <b/>
        <sz val="11"/>
        <rFont val="Arial"/>
        <family val="2"/>
      </rPr>
      <t xml:space="preserve"> #NV</t>
    </r>
    <r>
      <rPr>
        <sz val="10"/>
        <rFont val="Arial"/>
        <family val="2"/>
      </rPr>
      <t xml:space="preserve"> erscheinen. Das muss Dich nicht beunruhigen,</t>
    </r>
  </si>
  <si>
    <t>Tippmeister!</t>
  </si>
  <si>
    <t xml:space="preserve">automatisch eine Zwischenrangliste erstellt. Wenn der Europameister bestimmt ist, zeigt Dir diese Rangliste auch den </t>
  </si>
  <si>
    <t>vergeben wird.</t>
  </si>
  <si>
    <t>Alle Mitspieler wählen eine Tipper-Nummer und tragen ihre Tipps/Daten im entsprechenden Reiter ein. Es gilt nur zu beachten, dass nicht derselbe Namen doppelt</t>
  </si>
  <si>
    <t>findest Du weitergehende Anleitungen, diese erkennst Du daran, dass sie auf</t>
  </si>
  <si>
    <t>hellgelbem Untergrund geschrieben sind.</t>
  </si>
  <si>
    <t>Viertelfinale (Gruppenerster/-zweiter)</t>
  </si>
  <si>
    <t>Tippe die Euro 2012 mit Deinen Freunden</t>
  </si>
  <si>
    <t>und finde heraus, wer am meisten</t>
  </si>
  <si>
    <t>Mit diesem Excel kannst Du die ganze Europameisterschaft 2012 mit Deinen Freunden, Kollegen, Verwandten oder wem auch immer im Voraus tippen, also bevor der Ball rollt.</t>
  </si>
  <si>
    <t>Und das Beste? Dieses Excel steht Dir vollumfänglich zur freien Benutzung zur Verfügung. Mach damit, was Du willst, verbessere es. Einzig der Verkauf ist nicht gestattet!</t>
  </si>
  <si>
    <t>Formeln zur automatischen Generation einer nach Rang geordneten Tabelle</t>
  </si>
  <si>
    <t>Die Zellen, die überschrieben werden dürfen, wurden vorher mittels &gt;Format &gt;Zellen &gt;Schutz und dann das Häkchen entfernt bei "Gesperrt" freigegeben.</t>
  </si>
  <si>
    <r>
      <rPr>
        <b/>
        <sz val="10"/>
        <rFont val="Arial"/>
        <family val="2"/>
      </rPr>
      <t>Seit Excel 2010 (Dateiendungen *.</t>
    </r>
    <r>
      <rPr>
        <b/>
        <sz val="10"/>
        <color rgb="FFFF0000"/>
        <rFont val="Arial"/>
        <family val="2"/>
      </rPr>
      <t>xlsx</t>
    </r>
    <r>
      <rPr>
        <b/>
        <sz val="10"/>
        <rFont val="Arial"/>
        <family val="2"/>
      </rPr>
      <t>)</t>
    </r>
  </si>
  <si>
    <t>Die Blätter sind geschützt, allerdings ohne Passwort. Mittels &gt;Überprüfen &gt;Blattschutz aufheben kann der Schutz aufgehoben werden.</t>
  </si>
  <si>
    <t>Die Zellen, die überschrieben werden dürfen, wurden vorher mittels</t>
  </si>
  <si>
    <t>- rechte Maustaste drücken</t>
  </si>
  <si>
    <t>- Bereich(e) markieren</t>
  </si>
  <si>
    <t>- Zellen formatieren &gt;Register Schutz</t>
  </si>
  <si>
    <t>Anleitung für das Tippspiel</t>
  </si>
  <si>
    <t>- Haken bei "Gesperrt" entfernen freigegeben.</t>
  </si>
  <si>
    <t xml:space="preserve">Die 50 Tipper haben bereits ihre Tipps abgegeben. Überschreibe die Tipps, lösche Tipper oder füge Tipper hinzu. Du findest die Anleitung im Register </t>
  </si>
  <si>
    <r>
      <t>Dazu werden nach jedem Spieltag die bereits abgegebenen Tipps ausgewertet und in der</t>
    </r>
    <r>
      <rPr>
        <b/>
        <sz val="10"/>
        <rFont val="Arial"/>
        <family val="2"/>
      </rPr>
      <t xml:space="preserve"> Zwischenrangliste </t>
    </r>
    <r>
      <rPr>
        <sz val="10"/>
        <rFont val="Arial"/>
        <family val="2"/>
      </rPr>
      <t>siehst Du, wer der beste Tipper ist.</t>
    </r>
  </si>
  <si>
    <t>Weitere generelle Tipps zur Bedienung von Excel</t>
  </si>
  <si>
    <t>Achte darauf, dass die Tipper-Namen eindeutig sind, also dass Du nicht zwei "Michael" hast, sondern den einen "Michael A." und den anderen "Michael B." nennst.</t>
  </si>
  <si>
    <t>Bis Excel 2010 (Dateiendungen *.xls) galt:</t>
  </si>
  <si>
    <t>Punkte für richtigen Finalisten</t>
  </si>
  <si>
    <t>Oder Du belässt die Tabelle so, wie sie ist und entfernst einfach die bereits getippten Resultate aus den Tipperblättern, so dass der Tipper keine Punkte sammelt.</t>
  </si>
  <si>
    <t>Diese Formel habe ich hier nur notiert, um später zu wissen, wie ich's programmiert habe.</t>
  </si>
  <si>
    <t>Punkte für Hilfswerte mit 1'000'000 multipliziert, +Tore*100 und -Tore*90 gerechnet, damit bei Punkt und Torgleichheit und Unentschieden, die mehr geschossenen Tore zählen!</t>
  </si>
  <si>
    <r>
      <t>Rang</t>
    </r>
    <r>
      <rPr>
        <b/>
        <sz val="10"/>
        <rFont val="Arial"/>
        <family val="2"/>
      </rPr>
      <t xml:space="preserve"> mit</t>
    </r>
    <r>
      <rPr>
        <sz val="10"/>
        <rFont val="Arial"/>
        <family val="2"/>
      </rPr>
      <t xml:space="preserve"> Wertung Torverhältnis</t>
    </r>
  </si>
  <si>
    <r>
      <t>aber</t>
    </r>
    <r>
      <rPr>
        <b/>
        <sz val="10"/>
        <rFont val="Arial"/>
        <family val="2"/>
      </rPr>
      <t xml:space="preserve"> ohne</t>
    </r>
    <r>
      <rPr>
        <sz val="10"/>
        <rFont val="Arial"/>
        <family val="2"/>
      </rPr>
      <t xml:space="preserve"> Wertung Direktbegenung</t>
    </r>
  </si>
  <si>
    <t>Diese Tabelle fängt die Direktbegegnung bei Punktgleichheit ab! 10'000 Hilfswert-Extrapunkte für Sieger Direktbegegnung</t>
  </si>
  <si>
    <t>+ zusätzlich  10 Extrapunkte für Sieger Direktbegegnung von 2 ranggleichen Teams</t>
  </si>
  <si>
    <t>Hier entscheidet die Direktbegegnung zwischen Deutschland und Dänemark</t>
  </si>
  <si>
    <t>Ukraine ist vor Frankreich, weil es die Direktbegegnung gewonnen hat.</t>
  </si>
  <si>
    <t>Deutschland kommt weiter, da es 2:1 gegen Dänemark die Direktbegegnung gewonnen hat (bei gleich vielen geschossenen und erhaltenen Toren)</t>
  </si>
  <si>
    <t>England, Ukraine und Frankreich schlagen sich je gegenseitig. England ist Erster, weil es zwar die gleiche Tordifferenz wie Frankreich und Ukraine hat, aber am meisten geschossene Tore.</t>
  </si>
  <si>
    <t>Oder auch so:</t>
  </si>
  <si>
    <t>Trotzdem sind Deutschland und Dänemark Erster und Zweiter, weil sie die meisten Tore geschossen haben.</t>
  </si>
  <si>
    <t>Es könnte sein, dass trotz Punktgleichheit und mehr geschossener Tore, ein anderes Team weiterkommt.</t>
  </si>
  <si>
    <t>2. Tordifferenz aus dem direkten Vergleich</t>
  </si>
  <si>
    <t>Eine ganz ungewöhnliche Konstellation:</t>
  </si>
  <si>
    <t>England, Ukraine und Frankreich schlagen sich je gegenseitig. Obwohl England die Ukraine geschlagen hat, werden sie Dritter, denn die Ukraine hat das bessere Torverhältnis!</t>
  </si>
  <si>
    <t>Und hier noch was, was sich so wahrscheinlich nie abspielen wird:</t>
  </si>
  <si>
    <t>England, Ukraine und Frankreich schlagen sich je gegenseitig. Alle 3 Teams haben 3 Tore mehr geschossen, als erhalten. In dieser Konstellation zählt die Anzahl mehr geschossener Tore wieder.</t>
  </si>
  <si>
    <t>England, Ukraine und Frankreich schlagen sich je gegenseitig. Frankreich ist Erster, weil es die beste Tordifferenz hat. England schlägt in der Direktbegegnung Ukraine und ist deshalb Zweiter.</t>
  </si>
  <si>
    <t>Mal was zur Abwechslung! Hier spielen alle immer unentschieden gegeneinander.</t>
  </si>
  <si>
    <t>01.05.2012 Roger Podlech</t>
  </si>
  <si>
    <t>Bitte Deinen Namen ins Feld [B3] schreiben und so tippen, dass eindeutige Gruppentabellen entstehen. Es darf nirgends #NV stehen nach Tippabgabe!</t>
  </si>
  <si>
    <t>und gewichtet auch das richtige Tippen in der Vorrunde und nicht nur den Tipp des richtigen Europameister!</t>
  </si>
  <si>
    <t>Die verzwickten Konstellationen sind nun aber die, wo 3 Teams 6 Punkte erreichen und sich gegenseitig schlagen!</t>
  </si>
  <si>
    <t>Die vorgeschlagene Punkteverteilung führt im richtigen Einsatz des Tippspiels zu vielen Umstürzen an der Tabelle</t>
  </si>
  <si>
    <t>Theo</t>
  </si>
  <si>
    <t>Ursula</t>
  </si>
  <si>
    <t>Andi</t>
  </si>
  <si>
    <t>Christoph</t>
  </si>
  <si>
    <t>Lars</t>
  </si>
  <si>
    <t>Christine</t>
  </si>
  <si>
    <t>Nadia</t>
  </si>
  <si>
    <t>Catherine</t>
  </si>
  <si>
    <t>Bettina</t>
  </si>
  <si>
    <t>Silja</t>
  </si>
  <si>
    <t>Raphael</t>
  </si>
  <si>
    <t>Angelika</t>
  </si>
  <si>
    <t>Sabine</t>
  </si>
  <si>
    <t>Valerie</t>
  </si>
  <si>
    <t>Sabrina</t>
  </si>
  <si>
    <t>Fabian</t>
  </si>
  <si>
    <t>Barbara</t>
  </si>
  <si>
    <t>Maja</t>
  </si>
  <si>
    <t>Markus</t>
  </si>
  <si>
    <t>Stefan</t>
  </si>
  <si>
    <t>Thomas</t>
  </si>
  <si>
    <t>Werner</t>
  </si>
  <si>
    <t>Dieser Spielplan enthält die richtigen Formeln für die Generierung der Tabellen. Achtung! Bei der WM 2014 oder der EM2016 können schon wieder andere Regeln gelten.</t>
  </si>
  <si>
    <t>Renate</t>
  </si>
  <si>
    <t>Cornelia</t>
  </si>
  <si>
    <t>Daniel</t>
  </si>
  <si>
    <t>Sören</t>
  </si>
  <si>
    <t>Ida</t>
  </si>
  <si>
    <t>Hanspeter</t>
  </si>
  <si>
    <t>Manuel</t>
  </si>
  <si>
    <t>Hans</t>
  </si>
  <si>
    <t>Richard</t>
  </si>
  <si>
    <t>Desideria</t>
  </si>
  <si>
    <t>Konrad</t>
  </si>
  <si>
    <t>Jasmine</t>
  </si>
  <si>
    <t>Boris</t>
  </si>
  <si>
    <t>Cassandra</t>
  </si>
  <si>
    <t>Nadine</t>
  </si>
  <si>
    <t>Nicole</t>
  </si>
  <si>
    <t>Arnold</t>
  </si>
  <si>
    <t>Ivan</t>
  </si>
  <si>
    <t>Georg</t>
  </si>
  <si>
    <t>Riccardo</t>
  </si>
  <si>
    <t>Haluk</t>
  </si>
  <si>
    <t>Norbert</t>
  </si>
  <si>
    <t>Tipper 046</t>
  </si>
  <si>
    <t>Tipper 047</t>
  </si>
  <si>
    <t>Tipper 048</t>
  </si>
  <si>
    <t>Tipper 049</t>
  </si>
  <si>
    <t>Tipper 050</t>
  </si>
  <si>
    <t>04.07.2012 Roger Podlech</t>
  </si>
  <si>
    <t>0/1/2</t>
  </si>
  <si>
    <t>Sieg</t>
  </si>
  <si>
    <t>Spanien, Kroatien und Italien spielen je Unentschieden gegeneinander. Italien gewinnt gegen Irland.</t>
  </si>
  <si>
    <t xml:space="preserve">     somit scheidet Kroatien aus.</t>
  </si>
  <si>
    <t xml:space="preserve">     nur ein 2-2.</t>
  </si>
  <si>
    <t xml:space="preserve">     höher als Kroatine, somit Spanien weiter. Italien muss also mit mindestens 3 Toren gegen Irland gewinnen oder mit einem 4-2, 5-3, 6-4… sonst ist Kroatien weiter.</t>
  </si>
  <si>
    <t>Spanien-Kroatien = 0-0 =&gt; Italien ist weiter, da es in den Direktbegegnungen gegen Spanien und Kroatien ein Torverhältnis von 2-2 besitzt, Spanien 1-1, Kroatien 1-1, aber Spanien schlägt Irland höher</t>
  </si>
  <si>
    <t>Spanien-Kroatien = 1-1 =&gt; Italien oder Kroatien sind weiter, da alle Direktbegegnungen Spanien-Kroatien-Italien ein Torverhältnis von 2-2 besitzen, Spanien 2-2, Kroatien 2-2, aber Spanien schlägt Irland</t>
  </si>
  <si>
    <t>Spanien-Kroatien = 2-2 oder 3-3 oder höher =&gt; Italien scheidet aus, Kroatien und Spanien sind weiter, da in den Direktbegegnungen Spanien und Kroatien ein 3-3 oder höher haben, Italien hat</t>
  </si>
  <si>
    <t>Wer denkt sich nur so eine Formel (siehe Punkt 2 Dordifferenz aus dem direkten Vergleich) aus?</t>
  </si>
  <si>
    <t>Bei dieser Konstellation musst Du die Tabelle im Reiter Spielplan von Hand überschreiben!!!</t>
  </si>
  <si>
    <t>Wichtig! Diese Formel gilt nur bei der Europameisterschaft durchgeführt durch die UEFA, bei der Weltmeisterschaft (FIFA) gilt eine andere Formel!</t>
  </si>
  <si>
    <t>Erich</t>
  </si>
  <si>
    <t>Patrick</t>
  </si>
  <si>
    <t>Speichern der Rangliste für Homepage im HTML-Format</t>
  </si>
  <si>
    <t>Spezielle Konstellationen (die dieses Excel auch nicht rechnen kann)</t>
  </si>
  <si>
    <t>Eine Konstellation (drei Gruppenerste spielen je unentschieden gegeneinander), die in der Formel im Reiter Spielplan nicht abgefangen werden kann!</t>
  </si>
  <si>
    <t>Endrunde - Modus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</si>
</sst>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48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72"/>
      <name val="Arial"/>
      <family val="2"/>
    </font>
    <font>
      <sz val="48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14"/>
      <color theme="0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b/>
      <u/>
      <sz val="2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3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 style="medium">
        <color indexed="64"/>
      </right>
      <top style="medium">
        <color rgb="FFFF0000"/>
      </top>
      <bottom style="medium">
        <color indexed="64"/>
      </bottom>
      <diagonal/>
    </border>
    <border>
      <left/>
      <right/>
      <top style="medium">
        <color rgb="FFFF0000"/>
      </top>
      <bottom/>
      <diagonal/>
    </border>
    <border>
      <left style="medium">
        <color indexed="64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 style="medium">
        <color indexed="64"/>
      </right>
      <top style="medium">
        <color indexed="64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rgb="FFFF0000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61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0" borderId="0" xfId="0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5" fillId="4" borderId="2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13" fillId="7" borderId="1" xfId="0" applyFont="1" applyFill="1" applyBorder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13" fillId="8" borderId="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8" fontId="3" fillId="4" borderId="3" xfId="0" quotePrefix="1" applyNumberFormat="1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left" vertical="center"/>
    </xf>
    <xf numFmtId="0" fontId="0" fillId="9" borderId="1" xfId="0" applyFill="1" applyBorder="1" applyAlignment="1">
      <alignment horizontal="left" vertical="center"/>
    </xf>
    <xf numFmtId="0" fontId="5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left" vertical="center"/>
    </xf>
    <xf numFmtId="0" fontId="5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3" xfId="0" quotePrefix="1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left" vertical="center"/>
    </xf>
    <xf numFmtId="0" fontId="13" fillId="10" borderId="1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left" vertical="center"/>
    </xf>
    <xf numFmtId="0" fontId="5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18" fontId="3" fillId="10" borderId="3" xfId="0" quotePrefix="1" applyNumberFormat="1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left" vertical="center"/>
    </xf>
    <xf numFmtId="0" fontId="13" fillId="11" borderId="1" xfId="0" applyFont="1" applyFill="1" applyBorder="1" applyAlignment="1">
      <alignment horizontal="left" vertical="center"/>
    </xf>
    <xf numFmtId="0" fontId="3" fillId="11" borderId="2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5" fillId="11" borderId="2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18" fontId="3" fillId="11" borderId="3" xfId="0" quotePrefix="1" applyNumberFormat="1" applyFont="1" applyFill="1" applyBorder="1" applyAlignment="1">
      <alignment horizontal="center" vertical="center"/>
    </xf>
    <xf numFmtId="0" fontId="3" fillId="10" borderId="3" xfId="0" quotePrefix="1" applyFont="1" applyFill="1" applyBorder="1" applyAlignment="1">
      <alignment horizontal="center" vertical="center"/>
    </xf>
    <xf numFmtId="0" fontId="3" fillId="11" borderId="3" xfId="0" quotePrefix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3" fillId="8" borderId="3" xfId="0" quotePrefix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left" vertical="center"/>
    </xf>
    <xf numFmtId="18" fontId="3" fillId="9" borderId="3" xfId="0" quotePrefix="1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5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3" xfId="0" quotePrefix="1" applyFont="1" applyFill="1" applyBorder="1" applyAlignment="1">
      <alignment horizontal="center" vertical="center"/>
    </xf>
    <xf numFmtId="18" fontId="3" fillId="5" borderId="3" xfId="0" quotePrefix="1" applyNumberFormat="1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left" vertical="center"/>
    </xf>
    <xf numFmtId="0" fontId="13" fillId="13" borderId="1" xfId="0" applyFont="1" applyFill="1" applyBorder="1" applyAlignment="1">
      <alignment horizontal="left" vertical="center"/>
    </xf>
    <xf numFmtId="0" fontId="3" fillId="13" borderId="2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left" vertical="center"/>
    </xf>
    <xf numFmtId="0" fontId="5" fillId="13" borderId="2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18" fontId="3" fillId="13" borderId="3" xfId="0" quotePrefix="1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18" fontId="3" fillId="8" borderId="3" xfId="0" quotePrefix="1" applyNumberFormat="1" applyFont="1" applyFill="1" applyBorder="1" applyAlignment="1">
      <alignment horizontal="center" vertical="center"/>
    </xf>
    <xf numFmtId="1" fontId="12" fillId="7" borderId="3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left" vertical="center"/>
    </xf>
    <xf numFmtId="0" fontId="0" fillId="12" borderId="0" xfId="0" applyFill="1"/>
    <xf numFmtId="0" fontId="7" fillId="12" borderId="0" xfId="0" applyFont="1" applyFill="1"/>
    <xf numFmtId="0" fontId="0" fillId="12" borderId="0" xfId="0" applyFill="1" applyAlignment="1">
      <alignment horizontal="center"/>
    </xf>
    <xf numFmtId="0" fontId="14" fillId="12" borderId="0" xfId="0" applyFont="1" applyFill="1"/>
    <xf numFmtId="0" fontId="0" fillId="12" borderId="7" xfId="0" applyFill="1" applyBorder="1"/>
    <xf numFmtId="0" fontId="21" fillId="12" borderId="0" xfId="0" applyFont="1" applyFill="1"/>
    <xf numFmtId="0" fontId="6" fillId="12" borderId="0" xfId="0" applyFont="1" applyFill="1"/>
    <xf numFmtId="0" fontId="9" fillId="12" borderId="0" xfId="0" applyFont="1" applyFill="1"/>
    <xf numFmtId="0" fontId="10" fillId="12" borderId="0" xfId="0" applyFont="1" applyFill="1"/>
    <xf numFmtId="0" fontId="3" fillId="12" borderId="0" xfId="0" applyFont="1" applyFill="1"/>
    <xf numFmtId="0" fontId="3" fillId="12" borderId="0" xfId="0" applyFont="1" applyFill="1" applyAlignment="1">
      <alignment horizontal="center"/>
    </xf>
    <xf numFmtId="0" fontId="8" fillId="12" borderId="0" xfId="0" applyFont="1" applyFill="1"/>
    <xf numFmtId="0" fontId="0" fillId="12" borderId="0" xfId="0" applyFill="1" applyAlignment="1">
      <alignment horizontal="left"/>
    </xf>
    <xf numFmtId="0" fontId="1" fillId="12" borderId="0" xfId="0" applyFont="1" applyFill="1" applyAlignment="1">
      <alignment horizontal="left"/>
    </xf>
    <xf numFmtId="0" fontId="0" fillId="12" borderId="0" xfId="0" applyFill="1" applyAlignment="1">
      <alignment horizontal="right"/>
    </xf>
    <xf numFmtId="164" fontId="3" fillId="12" borderId="6" xfId="0" applyNumberFormat="1" applyFont="1" applyFill="1" applyBorder="1"/>
    <xf numFmtId="164" fontId="3" fillId="12" borderId="0" xfId="0" applyNumberFormat="1" applyFont="1" applyFill="1"/>
    <xf numFmtId="0" fontId="4" fillId="12" borderId="0" xfId="0" quotePrefix="1" applyFont="1" applyFill="1" applyAlignment="1">
      <alignment horizontal="center"/>
    </xf>
    <xf numFmtId="0" fontId="0" fillId="12" borderId="8" xfId="0" applyFill="1" applyBorder="1"/>
    <xf numFmtId="49" fontId="17" fillId="12" borderId="0" xfId="0" applyNumberFormat="1" applyFont="1" applyFill="1" applyAlignment="1">
      <alignment horizontal="left" vertical="top"/>
    </xf>
    <xf numFmtId="0" fontId="9" fillId="12" borderId="0" xfId="0" quotePrefix="1" applyFont="1" applyFill="1"/>
    <xf numFmtId="0" fontId="0" fillId="0" borderId="0" xfId="0" applyFill="1"/>
    <xf numFmtId="0" fontId="0" fillId="0" borderId="0" xfId="0" applyAlignment="1">
      <alignment horizontal="center"/>
    </xf>
    <xf numFmtId="0" fontId="3" fillId="14" borderId="2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left" vertical="center"/>
    </xf>
    <xf numFmtId="0" fontId="0" fillId="14" borderId="1" xfId="0" applyFill="1" applyBorder="1" applyAlignment="1">
      <alignment horizontal="left" vertical="center"/>
    </xf>
    <xf numFmtId="0" fontId="3" fillId="14" borderId="3" xfId="0" applyFont="1" applyFill="1" applyBorder="1" applyAlignment="1">
      <alignment horizontal="center" vertical="center"/>
    </xf>
    <xf numFmtId="0" fontId="0" fillId="16" borderId="0" xfId="0" applyFill="1"/>
    <xf numFmtId="0" fontId="7" fillId="16" borderId="0" xfId="0" applyFont="1" applyFill="1"/>
    <xf numFmtId="0" fontId="0" fillId="16" borderId="0" xfId="0" applyFill="1" applyAlignment="1">
      <alignment horizontal="center"/>
    </xf>
    <xf numFmtId="0" fontId="14" fillId="16" borderId="0" xfId="0" applyFont="1" applyFill="1"/>
    <xf numFmtId="0" fontId="0" fillId="16" borderId="7" xfId="0" applyFill="1" applyBorder="1"/>
    <xf numFmtId="0" fontId="21" fillId="16" borderId="0" xfId="0" applyFont="1" applyFill="1"/>
    <xf numFmtId="0" fontId="6" fillId="16" borderId="0" xfId="0" applyFont="1" applyFill="1"/>
    <xf numFmtId="0" fontId="9" fillId="16" borderId="0" xfId="0" applyFont="1" applyFill="1"/>
    <xf numFmtId="0" fontId="10" fillId="16" borderId="0" xfId="0" applyFont="1" applyFill="1"/>
    <xf numFmtId="0" fontId="3" fillId="16" borderId="0" xfId="0" applyFont="1" applyFill="1"/>
    <xf numFmtId="0" fontId="3" fillId="16" borderId="0" xfId="0" applyFont="1" applyFill="1" applyAlignment="1">
      <alignment horizontal="center"/>
    </xf>
    <xf numFmtId="0" fontId="8" fillId="16" borderId="0" xfId="0" applyFont="1" applyFill="1"/>
    <xf numFmtId="0" fontId="9" fillId="16" borderId="0" xfId="0" quotePrefix="1" applyFont="1" applyFill="1"/>
    <xf numFmtId="0" fontId="0" fillId="16" borderId="8" xfId="0" applyFill="1" applyBorder="1"/>
    <xf numFmtId="49" fontId="17" fillId="16" borderId="0" xfId="0" applyNumberFormat="1" applyFont="1" applyFill="1" applyAlignment="1">
      <alignment horizontal="left" vertical="top"/>
    </xf>
    <xf numFmtId="0" fontId="0" fillId="16" borderId="0" xfId="0" applyFill="1" applyAlignment="1">
      <alignment horizontal="left"/>
    </xf>
    <xf numFmtId="0" fontId="1" fillId="16" borderId="0" xfId="0" applyFont="1" applyFill="1" applyAlignment="1">
      <alignment horizontal="left"/>
    </xf>
    <xf numFmtId="0" fontId="4" fillId="16" borderId="0" xfId="0" applyFont="1" applyFill="1" applyAlignment="1">
      <alignment horizontal="center"/>
    </xf>
    <xf numFmtId="0" fontId="4" fillId="16" borderId="0" xfId="0" quotePrefix="1" applyFont="1" applyFill="1" applyAlignment="1">
      <alignment horizontal="center"/>
    </xf>
    <xf numFmtId="0" fontId="5" fillId="16" borderId="3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18" borderId="3" xfId="0" applyFont="1" applyFill="1" applyBorder="1" applyAlignment="1">
      <alignment horizontal="center" vertical="center"/>
    </xf>
    <xf numFmtId="0" fontId="9" fillId="16" borderId="0" xfId="0" applyFont="1" applyFill="1" applyAlignment="1">
      <alignment textRotation="90"/>
    </xf>
    <xf numFmtId="0" fontId="23" fillId="13" borderId="3" xfId="0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left" vertical="center"/>
    </xf>
    <xf numFmtId="0" fontId="3" fillId="15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12" borderId="0" xfId="0" applyFont="1" applyFill="1" applyAlignment="1">
      <alignment vertical="center"/>
    </xf>
    <xf numFmtId="0" fontId="18" fillId="12" borderId="0" xfId="0" applyFont="1" applyFill="1" applyAlignment="1">
      <alignment vertical="center"/>
    </xf>
    <xf numFmtId="0" fontId="0" fillId="12" borderId="0" xfId="0" applyFill="1" applyAlignment="1">
      <alignment horizontal="left" vertical="center" indent="1"/>
    </xf>
    <xf numFmtId="0" fontId="9" fillId="12" borderId="0" xfId="0" applyFont="1" applyFill="1" applyAlignment="1">
      <alignment horizontal="left" vertical="center" indent="1"/>
    </xf>
    <xf numFmtId="0" fontId="7" fillId="3" borderId="0" xfId="0" applyFont="1" applyFill="1"/>
    <xf numFmtId="0" fontId="3" fillId="3" borderId="0" xfId="0" quotePrefix="1" applyFont="1" applyFill="1" applyAlignment="1">
      <alignment horizontal="right"/>
    </xf>
    <xf numFmtId="0" fontId="9" fillId="3" borderId="0" xfId="0" applyFont="1" applyFill="1"/>
    <xf numFmtId="0" fontId="7" fillId="3" borderId="0" xfId="0" applyFont="1" applyFill="1" applyAlignment="1">
      <alignment horizontal="right"/>
    </xf>
    <xf numFmtId="0" fontId="0" fillId="19" borderId="0" xfId="0" applyFill="1"/>
    <xf numFmtId="0" fontId="7" fillId="19" borderId="0" xfId="0" applyFont="1" applyFill="1" applyAlignment="1">
      <alignment horizontal="left" vertical="center"/>
    </xf>
    <xf numFmtId="0" fontId="3" fillId="3" borderId="0" xfId="0" applyFont="1" applyFill="1"/>
    <xf numFmtId="0" fontId="14" fillId="17" borderId="5" xfId="0" applyFont="1" applyFill="1" applyBorder="1" applyAlignment="1"/>
    <xf numFmtId="0" fontId="0" fillId="17" borderId="5" xfId="0" applyFill="1" applyBorder="1" applyAlignment="1"/>
    <xf numFmtId="0" fontId="0" fillId="17" borderId="14" xfId="0" applyFill="1" applyBorder="1" applyAlignment="1"/>
    <xf numFmtId="0" fontId="9" fillId="16" borderId="0" xfId="0" applyFont="1" applyFill="1" applyAlignment="1">
      <alignment horizontal="left" vertical="top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center"/>
    </xf>
    <xf numFmtId="0" fontId="7" fillId="20" borderId="0" xfId="0" applyFont="1" applyFill="1" applyAlignment="1">
      <alignment horizontal="left" vertical="center"/>
    </xf>
    <xf numFmtId="0" fontId="10" fillId="20" borderId="0" xfId="0" applyFont="1" applyFill="1" applyAlignment="1">
      <alignment horizontal="center" wrapText="1"/>
    </xf>
    <xf numFmtId="0" fontId="26" fillId="20" borderId="0" xfId="0" applyFont="1" applyFill="1"/>
    <xf numFmtId="0" fontId="26" fillId="20" borderId="0" xfId="0" applyFont="1" applyFill="1" applyAlignment="1">
      <alignment horizontal="center"/>
    </xf>
    <xf numFmtId="0" fontId="10" fillId="5" borderId="0" xfId="0" applyFont="1" applyFill="1" applyAlignment="1">
      <alignment horizontal="center" wrapText="1"/>
    </xf>
    <xf numFmtId="0" fontId="16" fillId="5" borderId="5" xfId="0" applyFont="1" applyFill="1" applyBorder="1" applyAlignment="1">
      <alignment horizontal="center"/>
    </xf>
    <xf numFmtId="0" fontId="25" fillId="5" borderId="5" xfId="0" applyFont="1" applyFill="1" applyBorder="1"/>
    <xf numFmtId="0" fontId="5" fillId="5" borderId="0" xfId="0" applyFont="1" applyFill="1" applyAlignment="1">
      <alignment horizontal="center" vertical="center" wrapText="1"/>
    </xf>
    <xf numFmtId="1" fontId="25" fillId="5" borderId="0" xfId="0" applyNumberFormat="1" applyFont="1" applyFill="1" applyAlignment="1">
      <alignment horizontal="center"/>
    </xf>
    <xf numFmtId="0" fontId="3" fillId="24" borderId="0" xfId="0" applyFont="1" applyFill="1" applyAlignment="1">
      <alignment horizontal="center"/>
    </xf>
    <xf numFmtId="0" fontId="3" fillId="24" borderId="0" xfId="0" applyFont="1" applyFill="1" applyAlignment="1">
      <alignment horizontal="center" wrapText="1"/>
    </xf>
    <xf numFmtId="0" fontId="7" fillId="24" borderId="0" xfId="0" applyFont="1" applyFill="1" applyAlignment="1">
      <alignment horizontal="left"/>
    </xf>
    <xf numFmtId="0" fontId="8" fillId="24" borderId="0" xfId="0" applyFont="1" applyFill="1" applyAlignment="1">
      <alignment horizontal="center"/>
    </xf>
    <xf numFmtId="0" fontId="8" fillId="24" borderId="0" xfId="0" applyFont="1" applyFill="1" applyAlignment="1">
      <alignment horizontal="center" wrapText="1"/>
    </xf>
    <xf numFmtId="1" fontId="25" fillId="24" borderId="15" xfId="0" applyNumberFormat="1" applyFont="1" applyFill="1" applyBorder="1"/>
    <xf numFmtId="0" fontId="27" fillId="24" borderId="15" xfId="0" applyFont="1" applyFill="1" applyBorder="1"/>
    <xf numFmtId="0" fontId="27" fillId="24" borderId="15" xfId="0" applyFont="1" applyFill="1" applyBorder="1" applyAlignment="1">
      <alignment horizontal="center"/>
    </xf>
    <xf numFmtId="0" fontId="5" fillId="24" borderId="15" xfId="0" applyFont="1" applyFill="1" applyBorder="1" applyAlignment="1">
      <alignment horizontal="center" vertical="center" wrapText="1"/>
    </xf>
    <xf numFmtId="0" fontId="5" fillId="24" borderId="15" xfId="0" applyFont="1" applyFill="1" applyBorder="1" applyAlignment="1">
      <alignment horizontal="left" vertical="center" wrapText="1"/>
    </xf>
    <xf numFmtId="0" fontId="5" fillId="19" borderId="15" xfId="0" applyFont="1" applyFill="1" applyBorder="1" applyAlignment="1">
      <alignment horizontal="left" vertical="center"/>
    </xf>
    <xf numFmtId="0" fontId="5" fillId="19" borderId="15" xfId="0" applyFont="1" applyFill="1" applyBorder="1" applyAlignment="1">
      <alignment horizontal="center" vertical="center"/>
    </xf>
    <xf numFmtId="0" fontId="25" fillId="2" borderId="15" xfId="0" applyFont="1" applyFill="1" applyBorder="1"/>
    <xf numFmtId="0" fontId="25" fillId="2" borderId="15" xfId="0" applyFont="1" applyFill="1" applyBorder="1" applyAlignment="1">
      <alignment horizontal="center"/>
    </xf>
    <xf numFmtId="0" fontId="28" fillId="16" borderId="0" xfId="0" applyFont="1" applyFill="1"/>
    <xf numFmtId="0" fontId="5" fillId="12" borderId="0" xfId="0" applyFont="1" applyFill="1" applyAlignment="1">
      <alignment horizontal="center"/>
    </xf>
    <xf numFmtId="0" fontId="5" fillId="12" borderId="0" xfId="0" quotePrefix="1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21" fillId="16" borderId="0" xfId="0" applyFont="1" applyFill="1" applyAlignment="1">
      <alignment horizontal="center"/>
    </xf>
    <xf numFmtId="0" fontId="5" fillId="14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164" fontId="0" fillId="25" borderId="15" xfId="0" applyNumberFormat="1" applyFill="1" applyBorder="1"/>
    <xf numFmtId="3" fontId="0" fillId="12" borderId="15" xfId="0" applyNumberFormat="1" applyFill="1" applyBorder="1"/>
    <xf numFmtId="0" fontId="6" fillId="12" borderId="0" xfId="0" applyFont="1" applyFill="1" applyAlignment="1">
      <alignment horizontal="right"/>
    </xf>
    <xf numFmtId="0" fontId="29" fillId="12" borderId="0" xfId="0" applyFont="1" applyFill="1" applyAlignment="1">
      <alignment horizontal="left"/>
    </xf>
    <xf numFmtId="0" fontId="0" fillId="18" borderId="0" xfId="0" applyFill="1"/>
    <xf numFmtId="0" fontId="6" fillId="18" borderId="0" xfId="0" applyFont="1" applyFill="1"/>
    <xf numFmtId="3" fontId="0" fillId="18" borderId="0" xfId="0" applyNumberFormat="1" applyFill="1"/>
    <xf numFmtId="0" fontId="3" fillId="18" borderId="0" xfId="0" applyFont="1" applyFill="1"/>
    <xf numFmtId="0" fontId="0" fillId="26" borderId="0" xfId="0" applyFill="1"/>
    <xf numFmtId="0" fontId="6" fillId="26" borderId="0" xfId="0" applyFont="1" applyFill="1"/>
    <xf numFmtId="0" fontId="3" fillId="26" borderId="0" xfId="0" applyFont="1" applyFill="1"/>
    <xf numFmtId="0" fontId="0" fillId="27" borderId="0" xfId="0" applyFill="1"/>
    <xf numFmtId="0" fontId="6" fillId="27" borderId="0" xfId="0" applyFont="1" applyFill="1"/>
    <xf numFmtId="0" fontId="3" fillId="27" borderId="0" xfId="0" applyFont="1" applyFill="1"/>
    <xf numFmtId="0" fontId="5" fillId="3" borderId="0" xfId="0" applyFont="1" applyFill="1" applyAlignment="1">
      <alignment horizontal="center"/>
    </xf>
    <xf numFmtId="0" fontId="5" fillId="24" borderId="15" xfId="0" applyFont="1" applyFill="1" applyBorder="1" applyAlignment="1">
      <alignment horizontal="center" vertical="center"/>
    </xf>
    <xf numFmtId="0" fontId="5" fillId="24" borderId="15" xfId="0" applyFont="1" applyFill="1" applyBorder="1" applyAlignment="1">
      <alignment horizontal="left" vertical="center"/>
    </xf>
    <xf numFmtId="1" fontId="25" fillId="24" borderId="15" xfId="0" applyNumberFormat="1" applyFont="1" applyFill="1" applyBorder="1" applyAlignment="1">
      <alignment horizontal="center"/>
    </xf>
    <xf numFmtId="0" fontId="0" fillId="28" borderId="0" xfId="0" applyFill="1"/>
    <xf numFmtId="0" fontId="3" fillId="28" borderId="0" xfId="0" applyFont="1" applyFill="1" applyAlignment="1">
      <alignment horizontal="center" wrapText="1"/>
    </xf>
    <xf numFmtId="0" fontId="0" fillId="28" borderId="0" xfId="0" applyFill="1" applyAlignment="1">
      <alignment horizontal="left"/>
    </xf>
    <xf numFmtId="0" fontId="7" fillId="28" borderId="0" xfId="0" applyFont="1" applyFill="1" applyAlignment="1">
      <alignment horizontal="left"/>
    </xf>
    <xf numFmtId="0" fontId="17" fillId="28" borderId="0" xfId="0" applyFont="1" applyFill="1" applyAlignment="1">
      <alignment horizontal="left"/>
    </xf>
    <xf numFmtId="0" fontId="8" fillId="28" borderId="0" xfId="0" applyFont="1" applyFill="1" applyAlignment="1">
      <alignment horizontal="center" wrapText="1"/>
    </xf>
    <xf numFmtId="0" fontId="20" fillId="28" borderId="0" xfId="0" applyFont="1" applyFill="1" applyAlignment="1">
      <alignment horizontal="left"/>
    </xf>
    <xf numFmtId="0" fontId="3" fillId="28" borderId="0" xfId="0" applyFont="1" applyFill="1"/>
    <xf numFmtId="0" fontId="3" fillId="28" borderId="0" xfId="0" applyFont="1" applyFill="1" applyAlignment="1">
      <alignment horizontal="center"/>
    </xf>
    <xf numFmtId="0" fontId="25" fillId="28" borderId="0" xfId="0" applyFont="1" applyFill="1"/>
    <xf numFmtId="0" fontId="25" fillId="28" borderId="0" xfId="0" applyFont="1" applyFill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0" fillId="3" borderId="0" xfId="0" applyFill="1" applyAlignment="1"/>
    <xf numFmtId="0" fontId="21" fillId="3" borderId="0" xfId="0" applyFont="1" applyFill="1" applyAlignment="1"/>
    <xf numFmtId="0" fontId="7" fillId="3" borderId="0" xfId="0" applyFont="1" applyFill="1" applyAlignment="1"/>
    <xf numFmtId="0" fontId="9" fillId="3" borderId="0" xfId="0" applyFont="1" applyFill="1" applyAlignment="1"/>
    <xf numFmtId="0" fontId="0" fillId="17" borderId="15" xfId="0" applyFill="1" applyBorder="1" applyAlignment="1"/>
    <xf numFmtId="0" fontId="5" fillId="3" borderId="0" xfId="0" applyFont="1" applyFill="1"/>
    <xf numFmtId="0" fontId="5" fillId="12" borderId="15" xfId="0" applyFont="1" applyFill="1" applyBorder="1" applyAlignment="1">
      <alignment horizontal="center" vertical="center" wrapText="1"/>
    </xf>
    <xf numFmtId="1" fontId="25" fillId="12" borderId="15" xfId="0" applyNumberFormat="1" applyFont="1" applyFill="1" applyBorder="1" applyAlignment="1">
      <alignment horizontal="center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left" vertical="center"/>
      <protection locked="0"/>
    </xf>
    <xf numFmtId="0" fontId="5" fillId="6" borderId="2" xfId="0" applyFont="1" applyFill="1" applyBorder="1" applyAlignment="1" applyProtection="1">
      <alignment horizontal="left" vertical="center"/>
      <protection locked="0"/>
    </xf>
    <xf numFmtId="0" fontId="5" fillId="14" borderId="2" xfId="0" applyFont="1" applyFill="1" applyBorder="1" applyAlignment="1" applyProtection="1">
      <alignment horizontal="left" vertical="center"/>
      <protection locked="0"/>
    </xf>
    <xf numFmtId="0" fontId="5" fillId="11" borderId="2" xfId="0" applyFont="1" applyFill="1" applyBorder="1" applyAlignment="1" applyProtection="1">
      <alignment horizontal="left" vertical="center"/>
      <protection locked="0"/>
    </xf>
    <xf numFmtId="0" fontId="5" fillId="10" borderId="2" xfId="0" applyFont="1" applyFill="1" applyBorder="1" applyAlignment="1" applyProtection="1">
      <alignment horizontal="left" vertical="center"/>
      <protection locked="0"/>
    </xf>
    <xf numFmtId="0" fontId="5" fillId="9" borderId="2" xfId="0" applyFont="1" applyFill="1" applyBorder="1" applyAlignment="1" applyProtection="1">
      <alignment horizontal="left" vertical="center"/>
      <protection locked="0"/>
    </xf>
    <xf numFmtId="0" fontId="5" fillId="5" borderId="2" xfId="0" applyFont="1" applyFill="1" applyBorder="1" applyAlignment="1" applyProtection="1">
      <alignment horizontal="left" vertical="center"/>
      <protection locked="0"/>
    </xf>
    <xf numFmtId="0" fontId="5" fillId="13" borderId="2" xfId="0" applyFont="1" applyFill="1" applyBorder="1" applyAlignment="1" applyProtection="1">
      <alignment horizontal="left" vertical="center"/>
      <protection locked="0"/>
    </xf>
    <xf numFmtId="0" fontId="5" fillId="8" borderId="2" xfId="0" applyFont="1" applyFill="1" applyBorder="1" applyAlignment="1" applyProtection="1">
      <alignment horizontal="left" vertical="center"/>
      <protection locked="0"/>
    </xf>
    <xf numFmtId="0" fontId="9" fillId="3" borderId="0" xfId="0" quotePrefix="1" applyFont="1" applyFill="1"/>
    <xf numFmtId="0" fontId="14" fillId="17" borderId="4" xfId="0" applyFont="1" applyFill="1" applyBorder="1" applyAlignment="1" applyProtection="1">
      <protection locked="0"/>
    </xf>
    <xf numFmtId="0" fontId="5" fillId="15" borderId="2" xfId="0" applyFont="1" applyFill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3" fillId="16" borderId="0" xfId="0" applyFont="1" applyFill="1" applyProtection="1">
      <protection locked="0"/>
    </xf>
    <xf numFmtId="0" fontId="3" fillId="3" borderId="0" xfId="0" applyFont="1" applyFill="1" applyAlignment="1"/>
    <xf numFmtId="0" fontId="0" fillId="26" borderId="15" xfId="0" applyFill="1" applyBorder="1"/>
    <xf numFmtId="3" fontId="0" fillId="16" borderId="15" xfId="0" applyNumberFormat="1" applyFill="1" applyBorder="1"/>
    <xf numFmtId="0" fontId="32" fillId="12" borderId="0" xfId="0" applyFont="1" applyFill="1" applyAlignment="1">
      <alignment horizontal="left"/>
    </xf>
    <xf numFmtId="0" fontId="6" fillId="12" borderId="0" xfId="0" applyFont="1" applyFill="1" applyAlignment="1">
      <alignment horizontal="center"/>
    </xf>
    <xf numFmtId="0" fontId="3" fillId="18" borderId="15" xfId="0" applyFont="1" applyFill="1" applyBorder="1"/>
    <xf numFmtId="0" fontId="0" fillId="18" borderId="15" xfId="0" applyFill="1" applyBorder="1"/>
    <xf numFmtId="0" fontId="3" fillId="16" borderId="15" xfId="0" applyFont="1" applyFill="1" applyBorder="1"/>
    <xf numFmtId="0" fontId="0" fillId="16" borderId="15" xfId="0" applyFill="1" applyBorder="1"/>
    <xf numFmtId="0" fontId="3" fillId="27" borderId="15" xfId="0" applyFont="1" applyFill="1" applyBorder="1"/>
    <xf numFmtId="0" fontId="0" fillId="27" borderId="15" xfId="0" applyFill="1" applyBorder="1"/>
    <xf numFmtId="0" fontId="3" fillId="26" borderId="15" xfId="0" applyFont="1" applyFill="1" applyBorder="1"/>
    <xf numFmtId="0" fontId="9" fillId="12" borderId="16" xfId="0" applyFont="1" applyFill="1" applyBorder="1"/>
    <xf numFmtId="0" fontId="0" fillId="12" borderId="17" xfId="0" applyFill="1" applyBorder="1"/>
    <xf numFmtId="0" fontId="0" fillId="12" borderId="18" xfId="0" applyFill="1" applyBorder="1"/>
    <xf numFmtId="0" fontId="9" fillId="12" borderId="19" xfId="0" applyFont="1" applyFill="1" applyBorder="1"/>
    <xf numFmtId="0" fontId="0" fillId="12" borderId="20" xfId="0" applyFill="1" applyBorder="1"/>
    <xf numFmtId="0" fontId="0" fillId="12" borderId="6" xfId="0" applyFill="1" applyBorder="1"/>
    <xf numFmtId="3" fontId="0" fillId="27" borderId="15" xfId="0" applyNumberFormat="1" applyFill="1" applyBorder="1"/>
    <xf numFmtId="0" fontId="32" fillId="27" borderId="15" xfId="0" applyFont="1" applyFill="1" applyBorder="1"/>
    <xf numFmtId="0" fontId="32" fillId="12" borderId="0" xfId="0" quotePrefix="1" applyFont="1" applyFill="1" applyAlignment="1">
      <alignment horizontal="left"/>
    </xf>
    <xf numFmtId="0" fontId="9" fillId="29" borderId="0" xfId="0" applyFont="1" applyFill="1"/>
    <xf numFmtId="0" fontId="5" fillId="29" borderId="0" xfId="0" applyFont="1" applyFill="1" applyAlignment="1">
      <alignment horizontal="center"/>
    </xf>
    <xf numFmtId="0" fontId="32" fillId="12" borderId="0" xfId="0" applyFont="1" applyFill="1" applyBorder="1"/>
    <xf numFmtId="0" fontId="0" fillId="12" borderId="0" xfId="0" applyFill="1" applyBorder="1"/>
    <xf numFmtId="0" fontId="0" fillId="12" borderId="21" xfId="0" applyFill="1" applyBorder="1"/>
    <xf numFmtId="18" fontId="3" fillId="14" borderId="3" xfId="0" quotePrefix="1" applyNumberFormat="1" applyFont="1" applyFill="1" applyBorder="1" applyAlignment="1">
      <alignment horizontal="center" vertical="center"/>
    </xf>
    <xf numFmtId="0" fontId="5" fillId="14" borderId="22" xfId="0" applyFont="1" applyFill="1" applyBorder="1" applyAlignment="1">
      <alignment horizontal="center" vertical="center"/>
    </xf>
    <xf numFmtId="0" fontId="5" fillId="14" borderId="23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3" fillId="14" borderId="1" xfId="0" quotePrefix="1" applyFont="1" applyFill="1" applyBorder="1" applyAlignment="1">
      <alignment horizontal="center" vertical="center"/>
    </xf>
    <xf numFmtId="0" fontId="5" fillId="17" borderId="24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17" borderId="26" xfId="0" applyFont="1" applyFill="1" applyBorder="1" applyAlignment="1">
      <alignment horizontal="center" vertical="center"/>
    </xf>
    <xf numFmtId="0" fontId="5" fillId="17" borderId="27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/>
    </xf>
    <xf numFmtId="0" fontId="5" fillId="17" borderId="29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13" fillId="29" borderId="0" xfId="0" applyFont="1" applyFill="1"/>
    <xf numFmtId="0" fontId="13" fillId="3" borderId="0" xfId="0" applyFont="1" applyFill="1"/>
    <xf numFmtId="0" fontId="5" fillId="9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13" borderId="3" xfId="0" applyFont="1" applyFill="1" applyBorder="1" applyAlignment="1">
      <alignment horizontal="center" vertical="center"/>
    </xf>
    <xf numFmtId="0" fontId="4" fillId="6" borderId="2" xfId="0" applyFont="1" applyFill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left" vertical="center"/>
    </xf>
    <xf numFmtId="0" fontId="5" fillId="6" borderId="2" xfId="0" applyFont="1" applyFill="1" applyBorder="1" applyAlignment="1" applyProtection="1">
      <alignment horizontal="left" vertical="center"/>
    </xf>
    <xf numFmtId="0" fontId="5" fillId="15" borderId="2" xfId="0" applyFont="1" applyFill="1" applyBorder="1" applyAlignment="1" applyProtection="1">
      <alignment horizontal="left" vertical="center"/>
    </xf>
    <xf numFmtId="0" fontId="5" fillId="11" borderId="2" xfId="0" applyFont="1" applyFill="1" applyBorder="1" applyAlignment="1" applyProtection="1">
      <alignment horizontal="left" vertical="center"/>
    </xf>
    <xf numFmtId="0" fontId="5" fillId="10" borderId="2" xfId="0" applyFont="1" applyFill="1" applyBorder="1" applyAlignment="1" applyProtection="1">
      <alignment horizontal="left" vertical="center"/>
    </xf>
    <xf numFmtId="0" fontId="5" fillId="9" borderId="2" xfId="0" applyFont="1" applyFill="1" applyBorder="1" applyAlignment="1" applyProtection="1">
      <alignment horizontal="left" vertical="center"/>
    </xf>
    <xf numFmtId="0" fontId="5" fillId="5" borderId="2" xfId="0" applyFont="1" applyFill="1" applyBorder="1" applyAlignment="1" applyProtection="1">
      <alignment horizontal="left" vertical="center"/>
    </xf>
    <xf numFmtId="0" fontId="5" fillId="13" borderId="2" xfId="0" applyFont="1" applyFill="1" applyBorder="1" applyAlignment="1" applyProtection="1">
      <alignment horizontal="left" vertical="center"/>
    </xf>
    <xf numFmtId="0" fontId="5" fillId="8" borderId="2" xfId="0" applyFont="1" applyFill="1" applyBorder="1" applyAlignment="1" applyProtection="1">
      <alignment horizontal="left" vertical="center"/>
    </xf>
    <xf numFmtId="0" fontId="24" fillId="7" borderId="0" xfId="0" applyFont="1" applyFill="1"/>
    <xf numFmtId="0" fontId="24" fillId="7" borderId="0" xfId="0" applyFont="1" applyFill="1" applyAlignment="1">
      <alignment horizontal="left"/>
    </xf>
    <xf numFmtId="0" fontId="24" fillId="7" borderId="0" xfId="0" applyFont="1" applyFill="1" applyAlignment="1">
      <alignment horizontal="center"/>
    </xf>
    <xf numFmtId="0" fontId="34" fillId="7" borderId="0" xfId="0" applyFont="1" applyFill="1" applyBorder="1"/>
    <xf numFmtId="0" fontId="33" fillId="7" borderId="0" xfId="0" applyFont="1" applyFill="1" applyAlignment="1">
      <alignment horizontal="center" wrapText="1"/>
    </xf>
    <xf numFmtId="0" fontId="33" fillId="7" borderId="0" xfId="0" applyFont="1" applyFill="1" applyAlignment="1">
      <alignment horizontal="left" wrapText="1"/>
    </xf>
    <xf numFmtId="1" fontId="34" fillId="7" borderId="0" xfId="0" applyNumberFormat="1" applyFont="1" applyFill="1" applyBorder="1" applyAlignment="1">
      <alignment horizontal="center"/>
    </xf>
    <xf numFmtId="0" fontId="33" fillId="21" borderId="5" xfId="0" applyFont="1" applyFill="1" applyBorder="1" applyAlignment="1">
      <alignment horizontal="center"/>
    </xf>
    <xf numFmtId="0" fontId="33" fillId="21" borderId="5" xfId="0" applyFont="1" applyFill="1" applyBorder="1"/>
    <xf numFmtId="0" fontId="33" fillId="22" borderId="5" xfId="0" applyFont="1" applyFill="1" applyBorder="1" applyAlignment="1">
      <alignment horizontal="center"/>
    </xf>
    <xf numFmtId="0" fontId="33" fillId="22" borderId="5" xfId="0" applyFont="1" applyFill="1" applyBorder="1"/>
    <xf numFmtId="0" fontId="33" fillId="23" borderId="5" xfId="0" applyFont="1" applyFill="1" applyBorder="1" applyAlignment="1">
      <alignment horizontal="center"/>
    </xf>
    <xf numFmtId="0" fontId="24" fillId="7" borderId="5" xfId="0" applyFont="1" applyFill="1" applyBorder="1" applyAlignment="1">
      <alignment horizontal="center"/>
    </xf>
    <xf numFmtId="0" fontId="24" fillId="7" borderId="5" xfId="0" applyFont="1" applyFill="1" applyBorder="1"/>
    <xf numFmtId="0" fontId="5" fillId="24" borderId="0" xfId="0" applyFont="1" applyFill="1" applyBorder="1" applyAlignment="1">
      <alignment horizontal="center" vertical="center" wrapText="1"/>
    </xf>
    <xf numFmtId="0" fontId="27" fillId="24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/>
    </xf>
    <xf numFmtId="0" fontId="25" fillId="5" borderId="0" xfId="0" applyFont="1" applyFill="1" applyBorder="1"/>
    <xf numFmtId="0" fontId="25" fillId="2" borderId="0" xfId="0" applyFont="1" applyFill="1" applyBorder="1"/>
    <xf numFmtId="0" fontId="25" fillId="2" borderId="0" xfId="0" applyFont="1" applyFill="1" applyBorder="1" applyAlignment="1">
      <alignment horizontal="center"/>
    </xf>
    <xf numFmtId="1" fontId="25" fillId="24" borderId="0" xfId="0" applyNumberFormat="1" applyFont="1" applyFill="1" applyBorder="1"/>
    <xf numFmtId="0" fontId="27" fillId="24" borderId="0" xfId="0" applyFont="1" applyFill="1" applyBorder="1"/>
    <xf numFmtId="0" fontId="33" fillId="23" borderId="5" xfId="0" applyFont="1" applyFill="1" applyBorder="1" applyAlignment="1">
      <alignment horizontal="left"/>
    </xf>
    <xf numFmtId="0" fontId="4" fillId="8" borderId="2" xfId="0" applyFont="1" applyFill="1" applyBorder="1" applyAlignment="1" applyProtection="1">
      <alignment horizontal="left" vertical="center"/>
      <protection locked="0"/>
    </xf>
    <xf numFmtId="0" fontId="6" fillId="12" borderId="0" xfId="0" applyFont="1" applyFill="1" applyAlignment="1">
      <alignment textRotation="90"/>
    </xf>
    <xf numFmtId="0" fontId="0" fillId="12" borderId="0" xfId="0" applyFill="1" applyAlignment="1"/>
    <xf numFmtId="0" fontId="11" fillId="7" borderId="9" xfId="0" applyFont="1" applyFill="1" applyBorder="1" applyAlignment="1">
      <alignment horizontal="left" vertical="center"/>
    </xf>
    <xf numFmtId="0" fontId="15" fillId="7" borderId="8" xfId="0" applyFont="1" applyFill="1" applyBorder="1" applyAlignment="1"/>
    <xf numFmtId="0" fontId="0" fillId="7" borderId="8" xfId="0" applyFill="1" applyBorder="1" applyAlignment="1"/>
    <xf numFmtId="0" fontId="0" fillId="7" borderId="10" xfId="0" applyFill="1" applyBorder="1" applyAlignment="1"/>
    <xf numFmtId="0" fontId="15" fillId="7" borderId="11" xfId="0" applyFont="1" applyFill="1" applyBorder="1" applyAlignment="1"/>
    <xf numFmtId="0" fontId="15" fillId="7" borderId="12" xfId="0" applyFont="1" applyFill="1" applyBorder="1" applyAlignment="1"/>
    <xf numFmtId="0" fontId="0" fillId="7" borderId="12" xfId="0" applyFill="1" applyBorder="1" applyAlignment="1"/>
    <xf numFmtId="0" fontId="0" fillId="7" borderId="13" xfId="0" applyFill="1" applyBorder="1" applyAlignment="1"/>
    <xf numFmtId="0" fontId="6" fillId="16" borderId="0" xfId="0" applyFont="1" applyFill="1" applyAlignment="1">
      <alignment textRotation="90"/>
    </xf>
    <xf numFmtId="0" fontId="0" fillId="16" borderId="0" xfId="0" applyFill="1" applyAlignment="1"/>
    <xf numFmtId="0" fontId="21" fillId="16" borderId="0" xfId="0" applyFont="1" applyFill="1" applyBorder="1" applyAlignment="1">
      <alignment textRotation="90"/>
    </xf>
    <xf numFmtId="0" fontId="0" fillId="0" borderId="0" xfId="0" applyAlignment="1">
      <alignment textRotation="90"/>
    </xf>
    <xf numFmtId="0" fontId="16" fillId="5" borderId="5" xfId="0" applyFont="1" applyFill="1" applyBorder="1"/>
    <xf numFmtId="0" fontId="10" fillId="7" borderId="0" xfId="0" applyFont="1" applyFill="1" applyAlignment="1">
      <alignment horizontal="left" vertical="center"/>
    </xf>
    <xf numFmtId="0" fontId="1" fillId="3" borderId="0" xfId="0" applyFont="1" applyFill="1"/>
    <xf numFmtId="0" fontId="9" fillId="30" borderId="0" xfId="0" applyFont="1" applyFill="1"/>
    <xf numFmtId="0" fontId="0" fillId="30" borderId="0" xfId="0" applyFill="1"/>
    <xf numFmtId="0" fontId="0" fillId="30" borderId="0" xfId="0" applyFill="1" applyAlignment="1">
      <alignment horizontal="center"/>
    </xf>
    <xf numFmtId="0" fontId="3" fillId="30" borderId="0" xfId="0" quotePrefix="1" applyFont="1" applyFill="1" applyAlignment="1">
      <alignment horizontal="right"/>
    </xf>
    <xf numFmtId="0" fontId="9" fillId="31" borderId="0" xfId="0" applyFont="1" applyFill="1"/>
    <xf numFmtId="0" fontId="0" fillId="31" borderId="0" xfId="0" applyFill="1"/>
    <xf numFmtId="0" fontId="0" fillId="31" borderId="0" xfId="0" applyFill="1" applyAlignment="1">
      <alignment horizontal="center"/>
    </xf>
    <xf numFmtId="0" fontId="3" fillId="31" borderId="0" xfId="0" quotePrefix="1" applyFont="1" applyFill="1" applyAlignment="1">
      <alignment horizontal="right"/>
    </xf>
    <xf numFmtId="0" fontId="5" fillId="30" borderId="0" xfId="0" applyFont="1" applyFill="1" applyAlignment="1">
      <alignment horizontal="center"/>
    </xf>
    <xf numFmtId="0" fontId="13" fillId="30" borderId="0" xfId="0" applyFont="1" applyFill="1"/>
    <xf numFmtId="0" fontId="1" fillId="30" borderId="0" xfId="0" applyFont="1" applyFill="1"/>
    <xf numFmtId="0" fontId="4" fillId="30" borderId="0" xfId="0" quotePrefix="1" applyFont="1" applyFill="1" applyAlignment="1">
      <alignment horizontal="center"/>
    </xf>
    <xf numFmtId="0" fontId="4" fillId="0" borderId="3" xfId="0" quotePrefix="1" applyFont="1" applyBorder="1" applyAlignment="1" applyProtection="1">
      <alignment horizontal="center" vertical="center"/>
      <protection locked="0"/>
    </xf>
    <xf numFmtId="0" fontId="1" fillId="31" borderId="0" xfId="0" applyFont="1" applyFill="1"/>
    <xf numFmtId="0" fontId="1" fillId="31" borderId="9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10" fillId="30" borderId="0" xfId="0" applyFont="1" applyFill="1"/>
    <xf numFmtId="0" fontId="0" fillId="30" borderId="0" xfId="0" applyFill="1" applyAlignment="1">
      <alignment horizontal="left"/>
    </xf>
    <xf numFmtId="0" fontId="18" fillId="30" borderId="0" xfId="0" applyFont="1" applyFill="1" applyAlignment="1">
      <alignment vertical="center"/>
    </xf>
    <xf numFmtId="0" fontId="19" fillId="30" borderId="0" xfId="0" applyFont="1" applyFill="1" applyAlignment="1">
      <alignment horizontal="left"/>
    </xf>
    <xf numFmtId="0" fontId="9" fillId="30" borderId="0" xfId="0" applyFont="1" applyFill="1" applyAlignment="1">
      <alignment horizontal="left"/>
    </xf>
    <xf numFmtId="0" fontId="0" fillId="0" borderId="0" xfId="0" applyFill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5050"/>
      <color rgb="FFFFCC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podlech.ch" TargetMode="External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6.png"/><Relationship Id="rId1" Type="http://schemas.openxmlformats.org/officeDocument/2006/relationships/hyperlink" Target="http://www.podlech.ch" TargetMode="External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16</xdr:row>
      <xdr:rowOff>57150</xdr:rowOff>
    </xdr:from>
    <xdr:to>
      <xdr:col>4</xdr:col>
      <xdr:colOff>342798</xdr:colOff>
      <xdr:row>18</xdr:row>
      <xdr:rowOff>47586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1190625"/>
          <a:ext cx="819048" cy="314286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17</xdr:row>
      <xdr:rowOff>142875</xdr:rowOff>
    </xdr:from>
    <xdr:to>
      <xdr:col>10</xdr:col>
      <xdr:colOff>247526</xdr:colOff>
      <xdr:row>19</xdr:row>
      <xdr:rowOff>152358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0" y="3543300"/>
          <a:ext cx="990476" cy="3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28</xdr:row>
      <xdr:rowOff>66675</xdr:rowOff>
    </xdr:from>
    <xdr:to>
      <xdr:col>4</xdr:col>
      <xdr:colOff>276119</xdr:colOff>
      <xdr:row>30</xdr:row>
      <xdr:rowOff>76158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50" y="4705350"/>
          <a:ext cx="847619" cy="333333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26</xdr:row>
      <xdr:rowOff>47625</xdr:rowOff>
    </xdr:from>
    <xdr:to>
      <xdr:col>15</xdr:col>
      <xdr:colOff>18948</xdr:colOff>
      <xdr:row>28</xdr:row>
      <xdr:rowOff>38061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0350" y="4743450"/>
          <a:ext cx="819048" cy="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31</xdr:row>
      <xdr:rowOff>57150</xdr:rowOff>
    </xdr:from>
    <xdr:to>
      <xdr:col>2</xdr:col>
      <xdr:colOff>190366</xdr:colOff>
      <xdr:row>33</xdr:row>
      <xdr:rowOff>28538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5" y="5181600"/>
          <a:ext cx="1076191" cy="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9525</xdr:rowOff>
    </xdr:from>
    <xdr:to>
      <xdr:col>2</xdr:col>
      <xdr:colOff>85604</xdr:colOff>
      <xdr:row>37</xdr:row>
      <xdr:rowOff>19008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225" y="6324600"/>
          <a:ext cx="971429" cy="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40</xdr:row>
      <xdr:rowOff>9525</xdr:rowOff>
    </xdr:from>
    <xdr:to>
      <xdr:col>3</xdr:col>
      <xdr:colOff>295169</xdr:colOff>
      <xdr:row>42</xdr:row>
      <xdr:rowOff>19008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325" y="7077075"/>
          <a:ext cx="847619" cy="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40</xdr:row>
      <xdr:rowOff>28575</xdr:rowOff>
    </xdr:from>
    <xdr:to>
      <xdr:col>6</xdr:col>
      <xdr:colOff>276091</xdr:colOff>
      <xdr:row>41</xdr:row>
      <xdr:rowOff>161888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1725" y="7096125"/>
          <a:ext cx="1076191" cy="2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40</xdr:row>
      <xdr:rowOff>9525</xdr:rowOff>
    </xdr:from>
    <xdr:to>
      <xdr:col>8</xdr:col>
      <xdr:colOff>495179</xdr:colOff>
      <xdr:row>42</xdr:row>
      <xdr:rowOff>19008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14725" y="7077075"/>
          <a:ext cx="971429" cy="3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0</xdr:row>
      <xdr:rowOff>142875</xdr:rowOff>
    </xdr:from>
    <xdr:to>
      <xdr:col>17</xdr:col>
      <xdr:colOff>679450</xdr:colOff>
      <xdr:row>8</xdr:row>
      <xdr:rowOff>104775</xdr:rowOff>
    </xdr:to>
    <xdr:pic>
      <xdr:nvPicPr>
        <xdr:cNvPr id="2" name="Grafik 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42875"/>
          <a:ext cx="5080000" cy="190500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19</xdr:row>
      <xdr:rowOff>57150</xdr:rowOff>
    </xdr:from>
    <xdr:to>
      <xdr:col>17</xdr:col>
      <xdr:colOff>304679</xdr:colOff>
      <xdr:row>21</xdr:row>
      <xdr:rowOff>66633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67700" y="3781425"/>
          <a:ext cx="971429" cy="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</xdr:col>
      <xdr:colOff>409331</xdr:colOff>
      <xdr:row>82</xdr:row>
      <xdr:rowOff>85573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2668250"/>
          <a:ext cx="1952381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15</xdr:col>
      <xdr:colOff>399074</xdr:colOff>
      <xdr:row>116</xdr:row>
      <xdr:rowOff>46972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620875"/>
          <a:ext cx="7809524" cy="52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9</xdr:col>
      <xdr:colOff>218475</xdr:colOff>
      <xdr:row>134</xdr:row>
      <xdr:rowOff>104418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9964400"/>
          <a:ext cx="4800000" cy="2857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316157</xdr:colOff>
      <xdr:row>41</xdr:row>
      <xdr:rowOff>228600</xdr:rowOff>
    </xdr:from>
    <xdr:to>
      <xdr:col>75</xdr:col>
      <xdr:colOff>64825</xdr:colOff>
      <xdr:row>47</xdr:row>
      <xdr:rowOff>300572</xdr:rowOff>
    </xdr:to>
    <xdr:pic>
      <xdr:nvPicPr>
        <xdr:cNvPr id="2246" name="Picture 19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9657" y="14617700"/>
          <a:ext cx="1920368" cy="19007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9400" y="4356100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9400" y="4965700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9400" y="5575300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9400" y="147193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4100" y="150241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4100" y="159385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9400" y="8013700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64100" y="8318500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64100" y="9232900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9400" y="119761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9400" y="125857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4100" y="110617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9400" y="77089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9400" y="83185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9400" y="89281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400" y="110617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400" y="116713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400" y="122809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64100" y="14414500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9400" y="15328900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9400" y="15938500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9400" y="8623300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9400" y="9232900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4100" y="7708900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9400" y="150241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9400" y="156337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9400" y="144145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245" name="Grafik 22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9400" y="5270500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2247" name="Grafik 22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9400" y="5880100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2248" name="Grafik 22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4100" y="4356100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2249" name="Grafik 224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4100" y="49657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2250" name="Grafik 224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4100" y="58801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2251" name="Grafik 225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9400" y="46609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2252" name="Grafik 225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4100" y="14719300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2253" name="Grafik 225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4100" y="15328900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2254" name="Grafik 225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4100" y="15633700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2258" name="Grafik 225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4100" y="8013700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2259" name="Grafik 225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4100" y="8623300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2260" name="Grafik 225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4100" y="8928100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2261" name="Grafik 226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4100" y="46609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2262" name="Grafik 226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4100" y="52705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2263" name="Grafik 226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4100" y="5575300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2264" name="Grafik 226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64100" y="11671300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2265" name="Grafik 226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64100" y="12585700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2266" name="Grafik 226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9400" y="11366500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2267" name="Grafik 226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64100" y="11366500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2268" name="Grafik 226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64100" y="11976100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2269" name="Grafik 226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64100" y="12280900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62</xdr:col>
      <xdr:colOff>12700</xdr:colOff>
      <xdr:row>41</xdr:row>
      <xdr:rowOff>232664</xdr:rowOff>
    </xdr:from>
    <xdr:to>
      <xdr:col>69</xdr:col>
      <xdr:colOff>190500</xdr:colOff>
      <xdr:row>47</xdr:row>
      <xdr:rowOff>292100</xdr:rowOff>
    </xdr:to>
    <xdr:pic>
      <xdr:nvPicPr>
        <xdr:cNvPr id="2270" name="Grafik 226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728200" y="14621764"/>
          <a:ext cx="4495800" cy="1888236"/>
        </a:xfrm>
        <a:prstGeom prst="rect">
          <a:avLst/>
        </a:prstGeom>
      </xdr:spPr>
    </xdr:pic>
    <xdr:clientData/>
  </xdr:twoCellAnchor>
  <xdr:twoCellAnchor editAs="oneCell">
    <xdr:from>
      <xdr:col>62</xdr:col>
      <xdr:colOff>237067</xdr:colOff>
      <xdr:row>1</xdr:row>
      <xdr:rowOff>63500</xdr:rowOff>
    </xdr:from>
    <xdr:to>
      <xdr:col>75</xdr:col>
      <xdr:colOff>12700</xdr:colOff>
      <xdr:row>3</xdr:row>
      <xdr:rowOff>228600</xdr:rowOff>
    </xdr:to>
    <xdr:pic>
      <xdr:nvPicPr>
        <xdr:cNvPr id="52" name="Grafik 5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567" y="279400"/>
          <a:ext cx="6265333" cy="2349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14</xdr:row>
      <xdr:rowOff>142874</xdr:rowOff>
    </xdr:from>
    <xdr:to>
      <xdr:col>16</xdr:col>
      <xdr:colOff>2666678</xdr:colOff>
      <xdr:row>27</xdr:row>
      <xdr:rowOff>199692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3524249"/>
          <a:ext cx="2580953" cy="2657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760595</xdr:colOff>
      <xdr:row>53</xdr:row>
      <xdr:rowOff>56071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7620" cy="863809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219048</xdr:colOff>
      <xdr:row>9</xdr:row>
      <xdr:rowOff>133333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3338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219048</xdr:colOff>
      <xdr:row>11</xdr:row>
      <xdr:rowOff>133333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9434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219048</xdr:colOff>
      <xdr:row>13</xdr:row>
      <xdr:rowOff>133333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5530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219048</xdr:colOff>
      <xdr:row>43</xdr:row>
      <xdr:rowOff>142857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4697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219048</xdr:colOff>
      <xdr:row>44</xdr:row>
      <xdr:rowOff>142857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219048</xdr:colOff>
      <xdr:row>47</xdr:row>
      <xdr:rowOff>142857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1591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238095</xdr:colOff>
      <xdr:row>21</xdr:row>
      <xdr:rowOff>142857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9914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238095</xdr:colOff>
      <xdr:row>22</xdr:row>
      <xdr:rowOff>142857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82962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238095</xdr:colOff>
      <xdr:row>25</xdr:row>
      <xdr:rowOff>142857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9210675"/>
          <a:ext cx="238095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219048</xdr:colOff>
      <xdr:row>34</xdr:row>
      <xdr:rowOff>142857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1953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219048</xdr:colOff>
      <xdr:row>36</xdr:row>
      <xdr:rowOff>142857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1256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219048</xdr:colOff>
      <xdr:row>31</xdr:row>
      <xdr:rowOff>142857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219048</xdr:colOff>
      <xdr:row>20</xdr:row>
      <xdr:rowOff>142857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686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219048</xdr:colOff>
      <xdr:row>22</xdr:row>
      <xdr:rowOff>142857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296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219048</xdr:colOff>
      <xdr:row>24</xdr:row>
      <xdr:rowOff>142857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8905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219048</xdr:colOff>
      <xdr:row>31</xdr:row>
      <xdr:rowOff>142857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039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219048</xdr:colOff>
      <xdr:row>33</xdr:row>
      <xdr:rowOff>142857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1649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219048</xdr:colOff>
      <xdr:row>35</xdr:row>
      <xdr:rowOff>142857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5" y="1225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219048</xdr:colOff>
      <xdr:row>42</xdr:row>
      <xdr:rowOff>133333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5" y="14392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219048</xdr:colOff>
      <xdr:row>45</xdr:row>
      <xdr:rowOff>133333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3066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219048</xdr:colOff>
      <xdr:row>47</xdr:row>
      <xdr:rowOff>133333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15916275"/>
          <a:ext cx="219048" cy="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219048</xdr:colOff>
      <xdr:row>23</xdr:row>
      <xdr:rowOff>161905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86010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219048</xdr:colOff>
      <xdr:row>25</xdr:row>
      <xdr:rowOff>161905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9210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219048</xdr:colOff>
      <xdr:row>20</xdr:row>
      <xdr:rowOff>161905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5" y="7686675"/>
          <a:ext cx="219048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219048</xdr:colOff>
      <xdr:row>44</xdr:row>
      <xdr:rowOff>142857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001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219048</xdr:colOff>
      <xdr:row>46</xdr:row>
      <xdr:rowOff>142857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5611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219048</xdr:colOff>
      <xdr:row>42</xdr:row>
      <xdr:rowOff>142857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14392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238095</xdr:colOff>
      <xdr:row>12</xdr:row>
      <xdr:rowOff>161905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2482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238095</xdr:colOff>
      <xdr:row>14</xdr:row>
      <xdr:rowOff>161905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5857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238095</xdr:colOff>
      <xdr:row>9</xdr:row>
      <xdr:rowOff>161905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7275" y="4333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219048</xdr:colOff>
      <xdr:row>11</xdr:row>
      <xdr:rowOff>142857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49434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219048</xdr:colOff>
      <xdr:row>14</xdr:row>
      <xdr:rowOff>142857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67275" y="58578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219048</xdr:colOff>
      <xdr:row>10</xdr:row>
      <xdr:rowOff>142857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238095</xdr:colOff>
      <xdr:row>43</xdr:row>
      <xdr:rowOff>152381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46970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238095</xdr:colOff>
      <xdr:row>45</xdr:row>
      <xdr:rowOff>152381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3066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238095</xdr:colOff>
      <xdr:row>46</xdr:row>
      <xdr:rowOff>152381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15611475"/>
          <a:ext cx="238095" cy="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238095</xdr:colOff>
      <xdr:row>21</xdr:row>
      <xdr:rowOff>161905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79914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238095</xdr:colOff>
      <xdr:row>23</xdr:row>
      <xdr:rowOff>161905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6010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238095</xdr:colOff>
      <xdr:row>24</xdr:row>
      <xdr:rowOff>161905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67275" y="8905875"/>
          <a:ext cx="238095" cy="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219048</xdr:colOff>
      <xdr:row>10</xdr:row>
      <xdr:rowOff>142857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46386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219048</xdr:colOff>
      <xdr:row>12</xdr:row>
      <xdr:rowOff>142857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2482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219048</xdr:colOff>
      <xdr:row>13</xdr:row>
      <xdr:rowOff>142857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7275" y="5553075"/>
          <a:ext cx="219048" cy="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219048</xdr:colOff>
      <xdr:row>33</xdr:row>
      <xdr:rowOff>114286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16490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219048</xdr:colOff>
      <xdr:row>36</xdr:row>
      <xdr:rowOff>114286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67275" y="125634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219048</xdr:colOff>
      <xdr:row>32</xdr:row>
      <xdr:rowOff>114286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" y="11344275"/>
          <a:ext cx="219048" cy="1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238095</xdr:colOff>
      <xdr:row>32</xdr:row>
      <xdr:rowOff>123810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3442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238095</xdr:colOff>
      <xdr:row>34</xdr:row>
      <xdr:rowOff>123810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1953875"/>
          <a:ext cx="238095" cy="1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238095</xdr:colOff>
      <xdr:row>35</xdr:row>
      <xdr:rowOff>123810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7275" y="12258675"/>
          <a:ext cx="238095" cy="1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38"/>
  <sheetViews>
    <sheetView tabSelected="1" zoomScaleNormal="100" workbookViewId="0"/>
  </sheetViews>
  <sheetFormatPr baseColWidth="10" defaultRowHeight="12.75" x14ac:dyDescent="0.2"/>
  <cols>
    <col min="1" max="1" width="14.85546875" style="205" customWidth="1"/>
    <col min="2" max="2" width="8.28515625" style="205" customWidth="1"/>
    <col min="3" max="3" width="7" style="205" customWidth="1"/>
    <col min="4" max="4" width="5.5703125" style="205" customWidth="1"/>
    <col min="5" max="5" width="7" style="205" customWidth="1"/>
    <col min="6" max="6" width="4.85546875" style="205" customWidth="1"/>
    <col min="7" max="7" width="8.28515625" style="205" customWidth="1"/>
    <col min="8" max="8" width="4" style="205" customWidth="1"/>
    <col min="9" max="9" width="8.85546875" style="205" customWidth="1"/>
    <col min="10" max="10" width="6.7109375" style="205" customWidth="1"/>
    <col min="11" max="11" width="5.28515625" style="205" customWidth="1"/>
    <col min="12" max="13" width="8.28515625" style="205" customWidth="1"/>
    <col min="14" max="14" width="5.5703125" style="205" customWidth="1"/>
    <col min="15" max="15" width="8.28515625" style="205" customWidth="1"/>
    <col min="16" max="17" width="11.42578125" style="205"/>
    <col min="18" max="18" width="12.28515625" style="205" customWidth="1"/>
    <col min="19" max="16384" width="11.42578125" style="205"/>
  </cols>
  <sheetData>
    <row r="1" spans="1:18" ht="20.25" x14ac:dyDescent="0.3">
      <c r="A1" s="207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</row>
    <row r="2" spans="1:18" ht="26.25" x14ac:dyDescent="0.4">
      <c r="A2" s="208" t="s">
        <v>303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</row>
    <row r="3" spans="1:18" ht="20.25" x14ac:dyDescent="0.3">
      <c r="A3" s="207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</row>
    <row r="4" spans="1:18" ht="20.25" x14ac:dyDescent="0.3">
      <c r="A4" s="207" t="s">
        <v>291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</row>
    <row r="5" spans="1:18" ht="20.25" x14ac:dyDescent="0.3">
      <c r="A5" s="207" t="s">
        <v>292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</row>
    <row r="6" spans="1:18" ht="20.25" x14ac:dyDescent="0.3">
      <c r="A6" s="207" t="s">
        <v>277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</row>
    <row r="7" spans="1:18" x14ac:dyDescent="0.2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</row>
    <row r="8" spans="1:18" x14ac:dyDescent="0.2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</row>
    <row r="9" spans="1:18" x14ac:dyDescent="0.2">
      <c r="A9" s="206" t="s">
        <v>255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</row>
    <row r="10" spans="1:18" x14ac:dyDescent="0.2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</row>
    <row r="11" spans="1:18" x14ac:dyDescent="0.2">
      <c r="A11" s="206" t="s">
        <v>260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</row>
    <row r="12" spans="1:18" x14ac:dyDescent="0.2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</row>
    <row r="13" spans="1:18" x14ac:dyDescent="0.2">
      <c r="A13" s="206" t="s">
        <v>256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</row>
    <row r="14" spans="1:18" x14ac:dyDescent="0.2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</row>
    <row r="15" spans="1:18" x14ac:dyDescent="0.2">
      <c r="A15" s="209" t="s">
        <v>293</v>
      </c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</row>
    <row r="16" spans="1:18" x14ac:dyDescent="0.2">
      <c r="A16" s="209" t="s">
        <v>306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</row>
    <row r="17" spans="1:18" x14ac:dyDescent="0.2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</row>
    <row r="18" spans="1:18" x14ac:dyDescent="0.2">
      <c r="A18" s="206" t="s">
        <v>257</v>
      </c>
      <c r="B18" s="206"/>
      <c r="C18" s="206"/>
      <c r="D18" s="206"/>
      <c r="E18" s="206"/>
      <c r="F18" s="206" t="s">
        <v>264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</row>
    <row r="19" spans="1:18" x14ac:dyDescent="0.2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</row>
    <row r="20" spans="1:18" x14ac:dyDescent="0.2">
      <c r="A20" s="206" t="s">
        <v>258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 t="s">
        <v>261</v>
      </c>
      <c r="M20" s="206"/>
      <c r="N20" s="206"/>
      <c r="O20" s="206"/>
      <c r="P20" s="206"/>
      <c r="Q20" s="206"/>
      <c r="R20" s="206"/>
    </row>
    <row r="21" spans="1:18" x14ac:dyDescent="0.2">
      <c r="A21" s="209" t="s">
        <v>305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</row>
    <row r="22" spans="1:18" x14ac:dyDescent="0.2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</row>
    <row r="23" spans="1:18" x14ac:dyDescent="0.2">
      <c r="A23" s="206" t="s">
        <v>259</v>
      </c>
      <c r="B23" s="206"/>
      <c r="C23" s="206"/>
      <c r="D23" s="206"/>
      <c r="E23" s="206"/>
      <c r="F23" s="206"/>
      <c r="G23" s="206"/>
      <c r="H23" s="210"/>
      <c r="I23" s="206"/>
      <c r="J23" s="206"/>
      <c r="K23" s="206"/>
      <c r="L23" s="206"/>
      <c r="M23" s="206"/>
      <c r="N23" s="206"/>
      <c r="O23" s="206"/>
      <c r="P23" s="206"/>
      <c r="Q23" s="206"/>
      <c r="R23" s="206"/>
    </row>
    <row r="24" spans="1:18" x14ac:dyDescent="0.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</row>
    <row r="25" spans="1:18" x14ac:dyDescent="0.2">
      <c r="A25" s="206" t="s">
        <v>287</v>
      </c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</row>
    <row r="26" spans="1:18" x14ac:dyDescent="0.2">
      <c r="A26" s="206" t="s">
        <v>286</v>
      </c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</row>
    <row r="27" spans="1:18" x14ac:dyDescent="0.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</row>
    <row r="28" spans="1:18" x14ac:dyDescent="0.2">
      <c r="A28" s="206" t="s">
        <v>262</v>
      </c>
      <c r="B28" s="206"/>
      <c r="C28" s="206"/>
      <c r="D28" s="206"/>
      <c r="E28" s="206"/>
      <c r="F28" s="206"/>
      <c r="G28" s="206"/>
      <c r="H28" s="206"/>
      <c r="I28" s="206"/>
      <c r="J28" s="210"/>
      <c r="K28" s="206" t="s">
        <v>272</v>
      </c>
      <c r="L28" s="206"/>
      <c r="M28" s="206"/>
      <c r="N28" s="206"/>
      <c r="O28" s="206"/>
      <c r="P28" s="206"/>
      <c r="Q28" s="206"/>
      <c r="R28" s="206"/>
    </row>
    <row r="29" spans="1:18" x14ac:dyDescent="0.2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</row>
    <row r="30" spans="1:18" x14ac:dyDescent="0.2">
      <c r="A30" s="206" t="s">
        <v>263</v>
      </c>
      <c r="B30" s="206"/>
      <c r="C30" s="206"/>
      <c r="D30" s="206"/>
      <c r="E30" s="206"/>
      <c r="F30" s="206" t="s">
        <v>285</v>
      </c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</row>
    <row r="31" spans="1:18" x14ac:dyDescent="0.2">
      <c r="A31" s="206" t="s">
        <v>284</v>
      </c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</row>
    <row r="32" spans="1:18" x14ac:dyDescent="0.2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</row>
    <row r="33" spans="1:18" x14ac:dyDescent="0.2">
      <c r="A33" s="206" t="s">
        <v>265</v>
      </c>
      <c r="B33" s="206"/>
      <c r="C33" s="206"/>
      <c r="D33" s="206" t="s">
        <v>266</v>
      </c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</row>
    <row r="34" spans="1:18" x14ac:dyDescent="0.2">
      <c r="A34" s="206" t="s">
        <v>273</v>
      </c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</row>
    <row r="35" spans="1:18" x14ac:dyDescent="0.2">
      <c r="A35" s="206" t="s">
        <v>267</v>
      </c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</row>
    <row r="36" spans="1:18" x14ac:dyDescent="0.2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</row>
    <row r="37" spans="1:18" x14ac:dyDescent="0.2">
      <c r="A37" s="206" t="s">
        <v>265</v>
      </c>
      <c r="B37" s="206"/>
      <c r="C37" s="206" t="s">
        <v>276</v>
      </c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</row>
    <row r="38" spans="1:18" x14ac:dyDescent="0.2">
      <c r="A38" s="206" t="s">
        <v>268</v>
      </c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</row>
    <row r="39" spans="1:18" x14ac:dyDescent="0.2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</row>
    <row r="40" spans="1:18" x14ac:dyDescent="0.2">
      <c r="A40" s="229" t="s">
        <v>270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06"/>
      <c r="L40" s="206"/>
      <c r="M40" s="206"/>
      <c r="N40" s="206"/>
      <c r="O40" s="206"/>
      <c r="P40" s="206"/>
      <c r="Q40" s="206"/>
      <c r="R40" s="206"/>
    </row>
    <row r="41" spans="1:18" x14ac:dyDescent="0.2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</row>
    <row r="42" spans="1:18" x14ac:dyDescent="0.2">
      <c r="A42" s="206" t="s">
        <v>271</v>
      </c>
      <c r="B42" s="206"/>
      <c r="C42" s="206"/>
      <c r="D42" s="206"/>
      <c r="E42" s="206"/>
      <c r="F42" s="206"/>
      <c r="G42" s="206"/>
      <c r="H42" s="206"/>
      <c r="I42" s="206"/>
      <c r="J42" s="206" t="s">
        <v>288</v>
      </c>
      <c r="K42" s="206"/>
      <c r="L42" s="206"/>
      <c r="M42" s="206"/>
      <c r="N42" s="206"/>
      <c r="O42" s="206"/>
      <c r="P42" s="206"/>
      <c r="Q42" s="206"/>
      <c r="R42" s="206"/>
    </row>
    <row r="43" spans="1:18" x14ac:dyDescent="0.2">
      <c r="A43" s="206" t="s">
        <v>289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</row>
    <row r="44" spans="1:18" x14ac:dyDescent="0.2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</row>
    <row r="45" spans="1:18" ht="15" x14ac:dyDescent="0.25">
      <c r="A45" s="206" t="s">
        <v>283</v>
      </c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</row>
    <row r="46" spans="1:18" x14ac:dyDescent="0.2">
      <c r="A46" s="206" t="s">
        <v>282</v>
      </c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</row>
    <row r="47" spans="1:18" x14ac:dyDescent="0.2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</row>
    <row r="48" spans="1:18" x14ac:dyDescent="0.2">
      <c r="A48" s="209" t="s">
        <v>294</v>
      </c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</row>
    <row r="49" spans="1:18" x14ac:dyDescent="0.2">
      <c r="A49" s="206" t="s">
        <v>269</v>
      </c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</row>
    <row r="50" spans="1:18" x14ac:dyDescent="0.2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</row>
    <row r="51" spans="1:18" x14ac:dyDescent="0.2">
      <c r="A51" s="206" t="s">
        <v>274</v>
      </c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</row>
    <row r="52" spans="1:18" x14ac:dyDescent="0.2">
      <c r="A52" s="206" t="s">
        <v>275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</row>
    <row r="53" spans="1:18" x14ac:dyDescent="0.2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</row>
    <row r="54" spans="1:18" x14ac:dyDescent="0.2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</row>
    <row r="55" spans="1:18" ht="26.25" x14ac:dyDescent="0.4">
      <c r="A55" s="130" t="s">
        <v>307</v>
      </c>
      <c r="B55" s="2"/>
      <c r="C55" s="7"/>
      <c r="D55" s="2"/>
      <c r="E55" s="2"/>
      <c r="F55" s="7"/>
      <c r="G55" s="2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</row>
    <row r="56" spans="1:18" x14ac:dyDescent="0.2">
      <c r="A56" s="2"/>
      <c r="B56" s="2"/>
      <c r="C56" s="2"/>
      <c r="D56" s="7"/>
      <c r="E56" s="2"/>
      <c r="F56" s="7"/>
      <c r="G56" s="2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</row>
    <row r="57" spans="1:18" x14ac:dyDescent="0.2">
      <c r="A57" s="2" t="s">
        <v>308</v>
      </c>
      <c r="B57" s="2"/>
      <c r="C57" s="2"/>
      <c r="D57" s="7"/>
      <c r="E57" s="2"/>
      <c r="F57" s="7"/>
      <c r="G57" s="2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</row>
    <row r="58" spans="1:18" x14ac:dyDescent="0.2">
      <c r="A58" s="2"/>
      <c r="B58" s="2"/>
      <c r="C58" s="2"/>
      <c r="D58" s="7"/>
      <c r="E58" s="2"/>
      <c r="F58" s="7"/>
      <c r="G58" s="2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</row>
    <row r="59" spans="1:18" x14ac:dyDescent="0.2">
      <c r="A59" s="2" t="s">
        <v>214</v>
      </c>
      <c r="B59" s="2"/>
      <c r="C59" s="2"/>
      <c r="D59" s="7"/>
      <c r="E59" s="2"/>
      <c r="F59" s="7"/>
      <c r="G59" s="2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</row>
    <row r="60" spans="1:18" x14ac:dyDescent="0.2">
      <c r="A60" s="2"/>
      <c r="B60" s="2"/>
      <c r="C60" s="2"/>
      <c r="D60" s="7"/>
      <c r="E60" s="2"/>
      <c r="F60" s="7"/>
      <c r="G60" s="2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</row>
    <row r="61" spans="1:18" x14ac:dyDescent="0.2">
      <c r="A61" s="136" t="s">
        <v>309</v>
      </c>
      <c r="B61" s="2"/>
      <c r="C61" s="2"/>
      <c r="D61" s="7"/>
      <c r="E61" s="2"/>
      <c r="F61" s="7"/>
      <c r="G61" s="2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</row>
    <row r="62" spans="1:18" x14ac:dyDescent="0.2">
      <c r="A62" s="132" t="s">
        <v>146</v>
      </c>
      <c r="B62" s="2"/>
      <c r="C62" s="2"/>
      <c r="D62" s="7"/>
      <c r="E62" s="2"/>
      <c r="F62" s="7"/>
      <c r="G62" s="2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</row>
    <row r="63" spans="1:18" x14ac:dyDescent="0.2">
      <c r="A63" s="132" t="s">
        <v>296</v>
      </c>
      <c r="B63" s="2"/>
      <c r="C63" s="2"/>
      <c r="D63" s="7"/>
      <c r="E63" s="2"/>
      <c r="F63" s="7"/>
      <c r="G63" s="2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</row>
    <row r="64" spans="1:18" x14ac:dyDescent="0.2">
      <c r="A64" s="132"/>
      <c r="B64" s="2"/>
      <c r="C64" s="2"/>
      <c r="D64" s="7"/>
      <c r="E64" s="2"/>
      <c r="F64" s="7"/>
      <c r="G64" s="2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</row>
    <row r="65" spans="1:18" x14ac:dyDescent="0.2">
      <c r="A65" s="136" t="s">
        <v>297</v>
      </c>
      <c r="B65" s="2"/>
      <c r="C65" s="2"/>
      <c r="D65" s="7"/>
      <c r="E65" s="2"/>
      <c r="F65" s="7"/>
      <c r="G65" s="2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</row>
    <row r="66" spans="1:18" x14ac:dyDescent="0.2">
      <c r="A66" s="132" t="s">
        <v>298</v>
      </c>
      <c r="B66" s="2"/>
      <c r="C66" s="2"/>
      <c r="D66" s="7"/>
      <c r="E66" s="2"/>
      <c r="F66" s="7"/>
      <c r="G66" s="2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</row>
    <row r="67" spans="1:18" x14ac:dyDescent="0.2">
      <c r="A67" s="132" t="s">
        <v>299</v>
      </c>
      <c r="B67" s="2"/>
      <c r="C67" s="2"/>
      <c r="D67" s="7"/>
      <c r="E67" s="2"/>
      <c r="F67" s="7"/>
      <c r="G67" s="2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</row>
    <row r="68" spans="1:18" x14ac:dyDescent="0.2">
      <c r="A68" s="224" t="s">
        <v>301</v>
      </c>
      <c r="B68" s="2"/>
      <c r="C68" s="2"/>
      <c r="D68" s="7"/>
      <c r="E68" s="2"/>
      <c r="F68" s="7"/>
      <c r="G68" s="2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</row>
    <row r="69" spans="1:18" x14ac:dyDescent="0.2">
      <c r="A69" s="224" t="s">
        <v>300</v>
      </c>
      <c r="B69" s="2"/>
      <c r="C69" s="2"/>
      <c r="D69" s="7"/>
      <c r="E69" s="2"/>
      <c r="F69" s="7"/>
      <c r="G69" s="2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</row>
    <row r="70" spans="1:18" x14ac:dyDescent="0.2">
      <c r="A70" s="224" t="s">
        <v>302</v>
      </c>
      <c r="B70" s="2"/>
      <c r="C70" s="2"/>
      <c r="D70" s="7"/>
      <c r="E70" s="2"/>
      <c r="F70" s="7"/>
      <c r="G70" s="2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</row>
    <row r="71" spans="1:18" x14ac:dyDescent="0.2">
      <c r="A71" s="224" t="s">
        <v>304</v>
      </c>
      <c r="B71" s="2"/>
      <c r="C71" s="2"/>
      <c r="D71" s="7"/>
      <c r="E71" s="2"/>
      <c r="F71" s="7"/>
      <c r="G71" s="2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</row>
    <row r="72" spans="1:18" x14ac:dyDescent="0.2">
      <c r="A72" s="224"/>
      <c r="B72" s="2"/>
      <c r="C72" s="2"/>
      <c r="D72" s="7"/>
      <c r="E72" s="2"/>
      <c r="F72" s="7"/>
      <c r="G72" s="2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</row>
    <row r="73" spans="1:18" x14ac:dyDescent="0.2">
      <c r="A73" s="224"/>
      <c r="B73" s="2"/>
      <c r="C73" s="2"/>
      <c r="D73" s="7"/>
      <c r="E73" s="2"/>
      <c r="F73" s="7"/>
      <c r="G73" s="2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</row>
    <row r="74" spans="1:18" ht="26.25" x14ac:dyDescent="0.4">
      <c r="A74" s="130" t="s">
        <v>402</v>
      </c>
      <c r="B74" s="2"/>
      <c r="C74" s="2"/>
      <c r="D74" s="7"/>
      <c r="E74" s="2"/>
      <c r="F74" s="7"/>
      <c r="G74" s="2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</row>
    <row r="75" spans="1:18" x14ac:dyDescent="0.2">
      <c r="A75" s="224"/>
      <c r="B75" s="2"/>
      <c r="C75" s="2"/>
      <c r="D75" s="7"/>
      <c r="E75" s="2"/>
      <c r="F75" s="7"/>
      <c r="G75" s="2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</row>
    <row r="76" spans="1:18" x14ac:dyDescent="0.2">
      <c r="A76" s="224"/>
      <c r="B76" s="2"/>
      <c r="C76" s="2"/>
      <c r="D76" s="7"/>
      <c r="E76" s="2"/>
      <c r="F76" s="7"/>
      <c r="G76" s="2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</row>
    <row r="77" spans="1:18" x14ac:dyDescent="0.2">
      <c r="A77" s="224"/>
      <c r="B77" s="2"/>
      <c r="C77" s="2"/>
      <c r="D77" s="7"/>
      <c r="E77" s="2"/>
      <c r="F77" s="7"/>
      <c r="G77" s="2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</row>
    <row r="78" spans="1:18" x14ac:dyDescent="0.2">
      <c r="A78" s="224"/>
      <c r="B78" s="2"/>
      <c r="C78" s="2"/>
      <c r="D78" s="7"/>
      <c r="E78" s="2"/>
      <c r="F78" s="7"/>
      <c r="G78" s="2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</row>
    <row r="79" spans="1:18" x14ac:dyDescent="0.2">
      <c r="A79" s="224"/>
      <c r="B79" s="2"/>
      <c r="C79" s="2"/>
      <c r="D79" s="7"/>
      <c r="E79" s="2"/>
      <c r="F79" s="7"/>
      <c r="G79" s="2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</row>
    <row r="80" spans="1:18" x14ac:dyDescent="0.2">
      <c r="A80" s="224"/>
      <c r="B80" s="2"/>
      <c r="C80" s="2"/>
      <c r="D80" s="7"/>
      <c r="E80" s="2"/>
      <c r="F80" s="7"/>
      <c r="G80" s="2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</row>
    <row r="81" spans="1:18" x14ac:dyDescent="0.2">
      <c r="A81" s="224"/>
      <c r="B81" s="2"/>
      <c r="C81" s="2"/>
      <c r="D81" s="7"/>
      <c r="E81" s="2"/>
      <c r="F81" s="7"/>
      <c r="G81" s="2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</row>
    <row r="82" spans="1:18" x14ac:dyDescent="0.2">
      <c r="A82" s="224"/>
      <c r="B82" s="2"/>
      <c r="C82" s="2"/>
      <c r="D82" s="7"/>
      <c r="E82" s="2"/>
      <c r="F82" s="7"/>
      <c r="G82" s="2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</row>
    <row r="83" spans="1:18" x14ac:dyDescent="0.2">
      <c r="A83" s="224"/>
      <c r="B83" s="2"/>
      <c r="C83" s="2"/>
      <c r="D83" s="7"/>
      <c r="E83" s="2"/>
      <c r="F83" s="7"/>
      <c r="G83" s="2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</row>
    <row r="84" spans="1:18" x14ac:dyDescent="0.2">
      <c r="A84" s="224"/>
      <c r="B84" s="2"/>
      <c r="C84" s="2"/>
      <c r="D84" s="7"/>
      <c r="E84" s="2"/>
      <c r="F84" s="7"/>
      <c r="G84" s="2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</row>
    <row r="85" spans="1:18" x14ac:dyDescent="0.2">
      <c r="A85" s="224"/>
      <c r="B85" s="2"/>
      <c r="C85" s="2"/>
      <c r="D85" s="7"/>
      <c r="E85" s="2"/>
      <c r="F85" s="7"/>
      <c r="G85" s="2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</row>
    <row r="86" spans="1:18" x14ac:dyDescent="0.2">
      <c r="A86" s="224"/>
      <c r="B86" s="2"/>
      <c r="C86" s="2"/>
      <c r="D86" s="7"/>
      <c r="E86" s="2"/>
      <c r="F86" s="7"/>
      <c r="G86" s="2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</row>
    <row r="87" spans="1:18" x14ac:dyDescent="0.2">
      <c r="A87" s="224"/>
      <c r="B87" s="2"/>
      <c r="C87" s="2"/>
      <c r="D87" s="7"/>
      <c r="E87" s="2"/>
      <c r="F87" s="7"/>
      <c r="G87" s="2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</row>
    <row r="88" spans="1:18" x14ac:dyDescent="0.2">
      <c r="A88" s="224"/>
      <c r="B88" s="2"/>
      <c r="C88" s="2"/>
      <c r="D88" s="7"/>
      <c r="E88" s="2"/>
      <c r="F88" s="7"/>
      <c r="G88" s="2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</row>
    <row r="89" spans="1:18" x14ac:dyDescent="0.2">
      <c r="A89" s="224"/>
      <c r="B89" s="2"/>
      <c r="C89" s="2"/>
      <c r="D89" s="7"/>
      <c r="E89" s="2"/>
      <c r="F89" s="7"/>
      <c r="G89" s="2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</row>
    <row r="90" spans="1:18" x14ac:dyDescent="0.2">
      <c r="A90" s="224"/>
      <c r="B90" s="2"/>
      <c r="C90" s="2"/>
      <c r="D90" s="7"/>
      <c r="E90" s="2"/>
      <c r="F90" s="7"/>
      <c r="G90" s="2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</row>
    <row r="91" spans="1:18" x14ac:dyDescent="0.2">
      <c r="A91" s="224"/>
      <c r="B91" s="2"/>
      <c r="C91" s="2"/>
      <c r="D91" s="7"/>
      <c r="E91" s="2"/>
      <c r="F91" s="7"/>
      <c r="G91" s="2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</row>
    <row r="92" spans="1:18" x14ac:dyDescent="0.2">
      <c r="A92" s="224"/>
      <c r="B92" s="2"/>
      <c r="C92" s="2"/>
      <c r="D92" s="7"/>
      <c r="E92" s="2"/>
      <c r="F92" s="7"/>
      <c r="G92" s="2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</row>
    <row r="93" spans="1:18" x14ac:dyDescent="0.2">
      <c r="A93" s="224"/>
      <c r="B93" s="2"/>
      <c r="C93" s="2"/>
      <c r="D93" s="7"/>
      <c r="E93" s="2"/>
      <c r="F93" s="7"/>
      <c r="G93" s="2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</row>
    <row r="94" spans="1:18" x14ac:dyDescent="0.2">
      <c r="A94" s="224"/>
      <c r="B94" s="2"/>
      <c r="C94" s="2"/>
      <c r="D94" s="7"/>
      <c r="E94" s="2"/>
      <c r="F94" s="7"/>
      <c r="G94" s="2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</row>
    <row r="95" spans="1:18" x14ac:dyDescent="0.2">
      <c r="A95" s="224"/>
      <c r="B95" s="2"/>
      <c r="C95" s="2"/>
      <c r="D95" s="7"/>
      <c r="E95" s="2"/>
      <c r="F95" s="7"/>
      <c r="G95" s="2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</row>
    <row r="96" spans="1:18" x14ac:dyDescent="0.2">
      <c r="A96" s="224"/>
      <c r="B96" s="2"/>
      <c r="C96" s="2"/>
      <c r="D96" s="7"/>
      <c r="E96" s="2"/>
      <c r="F96" s="7"/>
      <c r="G96" s="2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</row>
    <row r="97" spans="1:18" x14ac:dyDescent="0.2">
      <c r="A97" s="224"/>
      <c r="B97" s="2"/>
      <c r="C97" s="2"/>
      <c r="D97" s="7"/>
      <c r="E97" s="2"/>
      <c r="F97" s="7"/>
      <c r="G97" s="2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</row>
    <row r="98" spans="1:18" x14ac:dyDescent="0.2">
      <c r="A98" s="224"/>
      <c r="B98" s="2"/>
      <c r="C98" s="2"/>
      <c r="D98" s="7"/>
      <c r="E98" s="2"/>
      <c r="F98" s="7"/>
      <c r="G98" s="2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</row>
    <row r="99" spans="1:18" x14ac:dyDescent="0.2">
      <c r="A99" s="224"/>
      <c r="B99" s="2"/>
      <c r="C99" s="2"/>
      <c r="D99" s="7"/>
      <c r="E99" s="2"/>
      <c r="F99" s="7"/>
      <c r="G99" s="2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</row>
    <row r="100" spans="1:18" x14ac:dyDescent="0.2">
      <c r="A100" s="224"/>
      <c r="B100" s="2"/>
      <c r="C100" s="2"/>
      <c r="D100" s="7"/>
      <c r="E100" s="2"/>
      <c r="F100" s="7"/>
      <c r="G100" s="2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</row>
    <row r="101" spans="1:18" x14ac:dyDescent="0.2">
      <c r="A101" s="224"/>
      <c r="B101" s="2"/>
      <c r="C101" s="2"/>
      <c r="D101" s="7"/>
      <c r="E101" s="2"/>
      <c r="F101" s="7"/>
      <c r="G101" s="2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</row>
    <row r="102" spans="1:18" x14ac:dyDescent="0.2">
      <c r="A102" s="224"/>
      <c r="B102" s="2"/>
      <c r="C102" s="2"/>
      <c r="D102" s="7"/>
      <c r="E102" s="2"/>
      <c r="F102" s="7"/>
      <c r="G102" s="2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</row>
    <row r="103" spans="1:18" x14ac:dyDescent="0.2">
      <c r="A103" s="224"/>
      <c r="B103" s="2"/>
      <c r="C103" s="2"/>
      <c r="D103" s="7"/>
      <c r="E103" s="2"/>
      <c r="F103" s="7"/>
      <c r="G103" s="2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</row>
    <row r="104" spans="1:18" x14ac:dyDescent="0.2">
      <c r="A104" s="224"/>
      <c r="B104" s="2"/>
      <c r="C104" s="2"/>
      <c r="D104" s="7"/>
      <c r="E104" s="2"/>
      <c r="F104" s="7"/>
      <c r="G104" s="2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</row>
    <row r="105" spans="1:18" x14ac:dyDescent="0.2">
      <c r="A105" s="224"/>
      <c r="B105" s="2"/>
      <c r="C105" s="2"/>
      <c r="D105" s="7"/>
      <c r="E105" s="2"/>
      <c r="F105" s="7"/>
      <c r="G105" s="2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</row>
    <row r="106" spans="1:18" x14ac:dyDescent="0.2">
      <c r="A106" s="224"/>
      <c r="B106" s="2"/>
      <c r="C106" s="2"/>
      <c r="D106" s="7"/>
      <c r="E106" s="2"/>
      <c r="F106" s="7"/>
      <c r="G106" s="2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</row>
    <row r="107" spans="1:18" x14ac:dyDescent="0.2">
      <c r="A107" s="224"/>
      <c r="B107" s="2"/>
      <c r="C107" s="2"/>
      <c r="D107" s="7"/>
      <c r="E107" s="2"/>
      <c r="F107" s="7"/>
      <c r="G107" s="2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</row>
    <row r="108" spans="1:18" x14ac:dyDescent="0.2">
      <c r="A108" s="224"/>
      <c r="B108" s="2"/>
      <c r="C108" s="2"/>
      <c r="D108" s="7"/>
      <c r="E108" s="2"/>
      <c r="F108" s="7"/>
      <c r="G108" s="2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</row>
    <row r="109" spans="1:18" x14ac:dyDescent="0.2">
      <c r="A109" s="224"/>
      <c r="B109" s="2"/>
      <c r="C109" s="2"/>
      <c r="D109" s="7"/>
      <c r="E109" s="2"/>
      <c r="F109" s="7"/>
      <c r="G109" s="2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</row>
    <row r="110" spans="1:18" x14ac:dyDescent="0.2">
      <c r="A110" s="224"/>
      <c r="B110" s="2"/>
      <c r="C110" s="2"/>
      <c r="D110" s="7"/>
      <c r="E110" s="2"/>
      <c r="F110" s="7"/>
      <c r="G110" s="2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</row>
    <row r="111" spans="1:18" x14ac:dyDescent="0.2">
      <c r="A111" s="224"/>
      <c r="B111" s="2"/>
      <c r="C111" s="2"/>
      <c r="D111" s="7"/>
      <c r="E111" s="2"/>
      <c r="F111" s="7"/>
      <c r="G111" s="2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</row>
    <row r="112" spans="1:18" x14ac:dyDescent="0.2">
      <c r="A112" s="224"/>
      <c r="B112" s="2"/>
      <c r="C112" s="2"/>
      <c r="D112" s="7"/>
      <c r="E112" s="2"/>
      <c r="F112" s="7"/>
      <c r="G112" s="2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</row>
    <row r="113" spans="1:18" x14ac:dyDescent="0.2">
      <c r="A113" s="224"/>
      <c r="B113" s="2"/>
      <c r="C113" s="2"/>
      <c r="D113" s="7"/>
      <c r="E113" s="2"/>
      <c r="F113" s="7"/>
      <c r="G113" s="2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</row>
    <row r="114" spans="1:18" x14ac:dyDescent="0.2">
      <c r="A114" s="224"/>
      <c r="B114" s="2"/>
      <c r="C114" s="2"/>
      <c r="D114" s="7"/>
      <c r="E114" s="2"/>
      <c r="F114" s="7"/>
      <c r="G114" s="2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</row>
    <row r="115" spans="1:18" x14ac:dyDescent="0.2">
      <c r="A115" s="224"/>
      <c r="B115" s="2"/>
      <c r="C115" s="2"/>
      <c r="D115" s="7"/>
      <c r="E115" s="2"/>
      <c r="F115" s="7"/>
      <c r="G115" s="2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</row>
    <row r="116" spans="1:18" x14ac:dyDescent="0.2">
      <c r="A116" s="224"/>
      <c r="B116" s="2"/>
      <c r="C116" s="2"/>
      <c r="D116" s="7"/>
      <c r="E116" s="2"/>
      <c r="F116" s="7"/>
      <c r="G116" s="2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</row>
    <row r="117" spans="1:18" x14ac:dyDescent="0.2">
      <c r="A117" s="224"/>
      <c r="B117" s="2"/>
      <c r="C117" s="2"/>
      <c r="D117" s="7"/>
      <c r="E117" s="2"/>
      <c r="F117" s="7"/>
      <c r="G117" s="2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</row>
    <row r="118" spans="1:18" x14ac:dyDescent="0.2">
      <c r="A118" s="224"/>
      <c r="B118" s="2"/>
      <c r="C118" s="2"/>
      <c r="D118" s="7"/>
      <c r="E118" s="2"/>
      <c r="F118" s="7"/>
      <c r="G118" s="2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</row>
    <row r="119" spans="1:18" x14ac:dyDescent="0.2">
      <c r="A119" s="224"/>
      <c r="B119" s="2"/>
      <c r="C119" s="2"/>
      <c r="D119" s="7"/>
      <c r="E119" s="2"/>
      <c r="F119" s="7"/>
      <c r="G119" s="2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</row>
    <row r="120" spans="1:18" x14ac:dyDescent="0.2">
      <c r="A120" s="224"/>
      <c r="B120" s="2"/>
      <c r="C120" s="2"/>
      <c r="D120" s="7"/>
      <c r="E120" s="2"/>
      <c r="F120" s="7"/>
      <c r="G120" s="2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</row>
    <row r="121" spans="1:18" x14ac:dyDescent="0.2">
      <c r="A121" s="224"/>
      <c r="B121" s="2"/>
      <c r="C121" s="2"/>
      <c r="D121" s="7"/>
      <c r="E121" s="2"/>
      <c r="F121" s="7"/>
      <c r="G121" s="2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</row>
    <row r="122" spans="1:18" x14ac:dyDescent="0.2">
      <c r="A122" s="224"/>
      <c r="B122" s="2"/>
      <c r="C122" s="2"/>
      <c r="D122" s="7"/>
      <c r="E122" s="2"/>
      <c r="F122" s="7"/>
      <c r="G122" s="2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</row>
    <row r="123" spans="1:18" x14ac:dyDescent="0.2">
      <c r="A123" s="224"/>
      <c r="B123" s="2"/>
      <c r="C123" s="2"/>
      <c r="D123" s="7"/>
      <c r="E123" s="2"/>
      <c r="F123" s="7"/>
      <c r="G123" s="2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</row>
    <row r="124" spans="1:18" x14ac:dyDescent="0.2">
      <c r="A124" s="224"/>
      <c r="B124" s="2"/>
      <c r="C124" s="2"/>
      <c r="D124" s="7"/>
      <c r="E124" s="2"/>
      <c r="F124" s="7"/>
      <c r="G124" s="2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</row>
    <row r="125" spans="1:18" x14ac:dyDescent="0.2">
      <c r="A125" s="224"/>
      <c r="B125" s="2"/>
      <c r="C125" s="2"/>
      <c r="D125" s="7"/>
      <c r="E125" s="2"/>
      <c r="F125" s="7"/>
      <c r="G125" s="2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</row>
    <row r="126" spans="1:18" x14ac:dyDescent="0.2">
      <c r="A126" s="224"/>
      <c r="B126" s="2"/>
      <c r="C126" s="2"/>
      <c r="D126" s="7"/>
      <c r="E126" s="2"/>
      <c r="F126" s="7"/>
      <c r="G126" s="2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</row>
    <row r="127" spans="1:18" x14ac:dyDescent="0.2">
      <c r="A127" s="224"/>
      <c r="B127" s="2"/>
      <c r="C127" s="2"/>
      <c r="D127" s="7"/>
      <c r="E127" s="2"/>
      <c r="F127" s="7"/>
      <c r="G127" s="2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</row>
    <row r="128" spans="1:18" x14ac:dyDescent="0.2">
      <c r="A128" s="224"/>
      <c r="B128" s="2"/>
      <c r="C128" s="2"/>
      <c r="D128" s="7"/>
      <c r="E128" s="2"/>
      <c r="F128" s="7"/>
      <c r="G128" s="2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</row>
    <row r="129" spans="1:18" x14ac:dyDescent="0.2">
      <c r="A129" s="224"/>
      <c r="B129" s="2"/>
      <c r="C129" s="2"/>
      <c r="D129" s="7"/>
      <c r="E129" s="2"/>
      <c r="F129" s="7"/>
      <c r="G129" s="2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</row>
    <row r="130" spans="1:18" x14ac:dyDescent="0.2">
      <c r="A130" s="224"/>
      <c r="B130" s="2"/>
      <c r="C130" s="2"/>
      <c r="D130" s="7"/>
      <c r="E130" s="2"/>
      <c r="F130" s="7"/>
      <c r="G130" s="2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</row>
    <row r="131" spans="1:18" x14ac:dyDescent="0.2">
      <c r="A131" s="224"/>
      <c r="B131" s="2"/>
      <c r="C131" s="2"/>
      <c r="D131" s="7"/>
      <c r="E131" s="2"/>
      <c r="F131" s="7"/>
      <c r="G131" s="2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</row>
    <row r="132" spans="1:18" x14ac:dyDescent="0.2">
      <c r="A132" s="224"/>
      <c r="B132" s="2"/>
      <c r="C132" s="2"/>
      <c r="D132" s="7"/>
      <c r="E132" s="2"/>
      <c r="F132" s="7"/>
      <c r="G132" s="2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</row>
    <row r="133" spans="1:18" x14ac:dyDescent="0.2">
      <c r="A133" s="224"/>
      <c r="B133" s="2"/>
      <c r="C133" s="2"/>
      <c r="D133" s="7"/>
      <c r="E133" s="2"/>
      <c r="F133" s="7"/>
      <c r="G133" s="2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</row>
    <row r="134" spans="1:18" x14ac:dyDescent="0.2">
      <c r="A134" s="224"/>
      <c r="B134" s="2"/>
      <c r="C134" s="2"/>
      <c r="D134" s="7"/>
      <c r="E134" s="2"/>
      <c r="F134" s="7"/>
      <c r="G134" s="2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</row>
    <row r="135" spans="1:18" x14ac:dyDescent="0.2">
      <c r="A135" s="224"/>
      <c r="B135" s="2"/>
      <c r="C135" s="2"/>
      <c r="D135" s="7"/>
      <c r="E135" s="2"/>
      <c r="F135" s="7"/>
      <c r="G135" s="2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</row>
    <row r="136" spans="1:18" x14ac:dyDescent="0.2">
      <c r="A136" s="224"/>
      <c r="B136" s="2"/>
      <c r="C136" s="2"/>
      <c r="D136" s="7"/>
      <c r="E136" s="2"/>
      <c r="F136" s="7"/>
      <c r="G136" s="2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</row>
    <row r="137" spans="1:18" x14ac:dyDescent="0.2">
      <c r="A137" s="331" t="s">
        <v>387</v>
      </c>
      <c r="B137" s="2"/>
      <c r="C137" s="2"/>
      <c r="D137" s="7"/>
      <c r="E137" s="2"/>
      <c r="F137" s="7"/>
      <c r="G137" s="2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</row>
    <row r="138" spans="1:18" x14ac:dyDescent="0.2">
      <c r="A138" s="2"/>
      <c r="B138" s="2"/>
      <c r="C138" s="2"/>
      <c r="D138" s="7"/>
      <c r="E138" s="2"/>
      <c r="F138" s="7"/>
      <c r="G138" s="2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</row>
  </sheetData>
  <pageMargins left="0.33" right="0.14000000000000001" top="0.77" bottom="0.41" header="0.27" footer="0.27"/>
  <pageSetup paperSize="9" scale="6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Thomas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Thomas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0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0</v>
      </c>
      <c r="R10" s="113">
        <f>G10</f>
        <v>0</v>
      </c>
      <c r="S10" s="113"/>
      <c r="T10" s="113"/>
      <c r="U10" s="113">
        <f>G10</f>
        <v>0</v>
      </c>
      <c r="V10" s="113">
        <f>E10</f>
        <v>0</v>
      </c>
      <c r="W10" s="113"/>
      <c r="X10" s="113"/>
      <c r="Y10" s="98"/>
      <c r="Z10" s="179">
        <f>M16</f>
        <v>1</v>
      </c>
      <c r="AA10" s="179">
        <f>Q16</f>
        <v>1</v>
      </c>
      <c r="AB10" s="179">
        <f>U16</f>
        <v>6</v>
      </c>
      <c r="AC10" s="179">
        <f>AA10-AB10</f>
        <v>-5</v>
      </c>
      <c r="AD10" s="180"/>
      <c r="AE10" s="180"/>
      <c r="AF10" s="180"/>
      <c r="AG10" s="181">
        <f>Z10*100000+AA10*10-AB10*9</f>
        <v>99956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1</v>
      </c>
      <c r="AK10" s="179">
        <f t="shared" si="1"/>
        <v>1</v>
      </c>
      <c r="AL10" s="179">
        <f t="shared" si="1"/>
        <v>6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99956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1</v>
      </c>
      <c r="AV10" s="71">
        <f t="shared" si="2"/>
        <v>1</v>
      </c>
      <c r="AW10" s="71">
        <f t="shared" si="2"/>
        <v>6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9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4</v>
      </c>
      <c r="BO10" s="116" t="s">
        <v>13</v>
      </c>
      <c r="BP10" s="214">
        <v>1</v>
      </c>
      <c r="BQ10" s="32" t="str">
        <f>BB22</f>
        <v>Dänemark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5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3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2</v>
      </c>
      <c r="T11" s="113">
        <f>G11</f>
        <v>3</v>
      </c>
      <c r="U11" s="113"/>
      <c r="V11" s="113"/>
      <c r="W11" s="113">
        <f>G11</f>
        <v>3</v>
      </c>
      <c r="X11" s="113">
        <f>E11</f>
        <v>2</v>
      </c>
      <c r="Y11" s="98"/>
      <c r="Z11" s="98">
        <f>N16</f>
        <v>1</v>
      </c>
      <c r="AA11" s="98">
        <f>R16</f>
        <v>0</v>
      </c>
      <c r="AB11" s="98">
        <f>V16</f>
        <v>3</v>
      </c>
      <c r="AC11" s="98">
        <f>AA11-AB11</f>
        <v>-3</v>
      </c>
      <c r="AD11" s="104"/>
      <c r="AE11" s="104"/>
      <c r="AF11" s="104"/>
      <c r="AG11" s="181">
        <f>Z11*100000+AA11*10-AB11*9</f>
        <v>99973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1</v>
      </c>
      <c r="AK11" s="98">
        <f t="shared" si="1"/>
        <v>0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99973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1</v>
      </c>
      <c r="AV11" s="71">
        <f t="shared" si="2"/>
        <v>0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0</v>
      </c>
      <c r="X12" s="113"/>
      <c r="Y12" s="98"/>
      <c r="Z12" s="186">
        <f>O16</f>
        <v>6</v>
      </c>
      <c r="AA12" s="186">
        <f>S16</f>
        <v>5</v>
      </c>
      <c r="AB12" s="186">
        <f>W16</f>
        <v>3</v>
      </c>
      <c r="AC12" s="186">
        <f>AA12-AB12</f>
        <v>2</v>
      </c>
      <c r="AD12" s="187"/>
      <c r="AE12" s="187"/>
      <c r="AF12" s="187"/>
      <c r="AG12" s="181">
        <f>Z12*100000+AA12*10-AB12*9</f>
        <v>600023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6</v>
      </c>
      <c r="AK12" s="186">
        <f t="shared" si="1"/>
        <v>5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600023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6</v>
      </c>
      <c r="AV12" s="71">
        <f t="shared" si="2"/>
        <v>5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1</v>
      </c>
      <c r="BE12" s="124">
        <f>VLOOKUP(3,AS10:AW13,4,FALSE)</f>
        <v>0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0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9</v>
      </c>
      <c r="AA13" s="183">
        <f>T16</f>
        <v>9</v>
      </c>
      <c r="AB13" s="183">
        <f>X16</f>
        <v>3</v>
      </c>
      <c r="AC13" s="183">
        <f>AA13-AB13</f>
        <v>6</v>
      </c>
      <c r="AD13" s="184"/>
      <c r="AE13" s="184"/>
      <c r="AF13" s="184"/>
      <c r="AG13" s="181">
        <f>Z13*100000+AA13*10-AB13*9</f>
        <v>900063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9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900063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9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Dänemark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4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4</v>
      </c>
      <c r="U14" s="113">
        <f>G14</f>
        <v>4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99956</v>
      </c>
      <c r="AO14" s="176">
        <f>AG11+SUM(AO10:AO13)</f>
        <v>99973</v>
      </c>
      <c r="AP14" s="176">
        <f>AG12+SUM(AP10:AP13)</f>
        <v>600023</v>
      </c>
      <c r="AQ14" s="176">
        <f>AG13+SUM(AQ10:AQ13)</f>
        <v>900063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1</v>
      </c>
      <c r="N16" s="107">
        <f t="shared" si="3"/>
        <v>1</v>
      </c>
      <c r="O16" s="107">
        <f t="shared" si="3"/>
        <v>6</v>
      </c>
      <c r="P16" s="107">
        <f t="shared" si="3"/>
        <v>9</v>
      </c>
      <c r="Q16" s="107">
        <f t="shared" si="3"/>
        <v>1</v>
      </c>
      <c r="R16" s="107">
        <f t="shared" si="3"/>
        <v>0</v>
      </c>
      <c r="S16" s="107">
        <f t="shared" si="3"/>
        <v>5</v>
      </c>
      <c r="T16" s="107">
        <f t="shared" si="3"/>
        <v>9</v>
      </c>
      <c r="U16" s="107">
        <f t="shared" si="3"/>
        <v>6</v>
      </c>
      <c r="V16" s="107">
        <f t="shared" si="3"/>
        <v>3</v>
      </c>
      <c r="W16" s="107">
        <f t="shared" si="3"/>
        <v>3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Schweden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16</v>
      </c>
      <c r="CG16" s="98"/>
      <c r="CH16" s="105" t="s">
        <v>128</v>
      </c>
      <c r="CI16" s="98" t="str">
        <f>BL16</f>
        <v>Schweden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21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500014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500014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5</v>
      </c>
      <c r="BE21" s="44">
        <f>VLOOKUP(1,AS21:AW24,4,FALSE)</f>
        <v>5</v>
      </c>
      <c r="BF21" s="116" t="s">
        <v>13</v>
      </c>
      <c r="BG21" s="44">
        <f>VLOOKUP(1,AS21:AW24,5,FALSE)</f>
        <v>4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3</v>
      </c>
      <c r="H22" s="32" t="s">
        <v>15</v>
      </c>
      <c r="I22" s="33"/>
      <c r="J22" s="98"/>
      <c r="K22" s="98"/>
      <c r="L22" s="104">
        <f t="shared" si="4"/>
        <v>-1</v>
      </c>
      <c r="M22" s="113"/>
      <c r="N22" s="113"/>
      <c r="O22" s="113">
        <f>IF($E22="",0,IF($E22&gt;$G22,3,IF($E22=$G22,1,0)))</f>
        <v>0</v>
      </c>
      <c r="P22" s="113">
        <f>IF($G22="",0,IF($E22&gt;$G22,0,IF($E22=$G22,1,3)))</f>
        <v>3</v>
      </c>
      <c r="Q22" s="113"/>
      <c r="R22" s="113"/>
      <c r="S22" s="113">
        <f>E22</f>
        <v>1</v>
      </c>
      <c r="T22" s="113">
        <f>G22</f>
        <v>3</v>
      </c>
      <c r="U22" s="113"/>
      <c r="V22" s="113"/>
      <c r="W22" s="113">
        <f>G22</f>
        <v>3</v>
      </c>
      <c r="X22" s="113">
        <f>E22</f>
        <v>1</v>
      </c>
      <c r="Y22" s="98"/>
      <c r="Z22" s="98">
        <f>N27</f>
        <v>4</v>
      </c>
      <c r="AA22" s="98">
        <f>R27</f>
        <v>5</v>
      </c>
      <c r="AB22" s="98">
        <f>V27</f>
        <v>5</v>
      </c>
      <c r="AC22" s="98">
        <f>AA22-AB22</f>
        <v>0</v>
      </c>
      <c r="AD22" s="104"/>
      <c r="AE22" s="104"/>
      <c r="AF22" s="104"/>
      <c r="AG22" s="181">
        <f>Z22*100000+AA22*10-AB22*9</f>
        <v>400005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4</v>
      </c>
      <c r="AK22" s="98">
        <f t="shared" si="5"/>
        <v>5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401005</v>
      </c>
      <c r="AS22" s="80">
        <f>ROUND(IF(AR22="","",RANK(AR22,AR21:AR24,0)+ROW(A12)%%),0)</f>
        <v>2</v>
      </c>
      <c r="AT22" s="71" t="str">
        <f t="shared" si="6"/>
        <v>Dänemark</v>
      </c>
      <c r="AU22" s="71">
        <f t="shared" si="6"/>
        <v>4</v>
      </c>
      <c r="AV22" s="71">
        <f t="shared" si="6"/>
        <v>5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Dänemark</v>
      </c>
      <c r="BC22" s="33"/>
      <c r="BD22" s="36">
        <f>VLOOKUP(2,AS21:AW24,3,FALSE)</f>
        <v>4</v>
      </c>
      <c r="BE22" s="37">
        <f>VLOOKUP(2,AS21:AW24,4,FALSE)</f>
        <v>5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2</v>
      </c>
      <c r="AA23" s="186">
        <f>S27</f>
        <v>5</v>
      </c>
      <c r="AB23" s="186">
        <f>W27</f>
        <v>7</v>
      </c>
      <c r="AC23" s="186">
        <f>AA23-AB23</f>
        <v>-2</v>
      </c>
      <c r="AD23" s="187"/>
      <c r="AE23" s="187"/>
      <c r="AF23" s="187"/>
      <c r="AG23" s="181">
        <f>Z23*100000+AA23*10-AB23*9</f>
        <v>199987</v>
      </c>
      <c r="AH23" s="188">
        <f>IF(AG23="","",RANK(AG23,AG21:AG24,0)+ROW(A12)%%)</f>
        <v>4.0011999999999999</v>
      </c>
      <c r="AI23" s="188" t="str">
        <f>C22</f>
        <v>Deutschland</v>
      </c>
      <c r="AJ23" s="186">
        <f t="shared" si="5"/>
        <v>2</v>
      </c>
      <c r="AK23" s="186">
        <f t="shared" si="5"/>
        <v>5</v>
      </c>
      <c r="AL23" s="186">
        <f t="shared" si="5"/>
        <v>7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199987</v>
      </c>
      <c r="AS23" s="80">
        <f>ROUND(IF(AR23="","",RANK(AR23,AR21:AR24,0)+ROW(A12)%%),0)</f>
        <v>4</v>
      </c>
      <c r="AT23" s="71" t="str">
        <f t="shared" si="6"/>
        <v>Deutschland</v>
      </c>
      <c r="AU23" s="71">
        <f t="shared" si="6"/>
        <v>2</v>
      </c>
      <c r="AV23" s="71">
        <f t="shared" si="6"/>
        <v>5</v>
      </c>
      <c r="AW23" s="71">
        <f t="shared" si="6"/>
        <v>7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5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Tschechien</v>
      </c>
      <c r="BM23" s="70"/>
      <c r="BN23" s="214">
        <v>1</v>
      </c>
      <c r="BO23" s="116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Tschechien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1</v>
      </c>
      <c r="M24" s="113"/>
      <c r="N24" s="113">
        <f>IF($E24="",0,IF($E24&gt;$G24,3,IF($E24=$G24,1,0)))</f>
        <v>3</v>
      </c>
      <c r="O24" s="113"/>
      <c r="P24" s="113">
        <f>IF($G24="",0,IF($E24&gt;$G24,0,IF($E24=$G24,1,3)))</f>
        <v>0</v>
      </c>
      <c r="Q24" s="113"/>
      <c r="R24" s="113">
        <f>E24</f>
        <v>2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2</v>
      </c>
      <c r="Y24" s="98"/>
      <c r="Z24" s="183">
        <f>P27</f>
        <v>4</v>
      </c>
      <c r="AA24" s="183">
        <f>T27</f>
        <v>5</v>
      </c>
      <c r="AB24" s="183">
        <f>X27</f>
        <v>4</v>
      </c>
      <c r="AC24" s="183">
        <f>AA24-AB24</f>
        <v>1</v>
      </c>
      <c r="AD24" s="184"/>
      <c r="AE24" s="184"/>
      <c r="AF24" s="184"/>
      <c r="AG24" s="181">
        <f>Z24*100000+AA24*10-AB24*9</f>
        <v>400014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4</v>
      </c>
      <c r="AK24" s="183">
        <f t="shared" si="5"/>
        <v>5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1000</v>
      </c>
      <c r="AP24" s="176">
        <f>IF(AJ23=AJ24,IF(E22&gt;G22,1000,0),0)</f>
        <v>0</v>
      </c>
      <c r="AQ24" s="175"/>
      <c r="AR24" s="176">
        <f>AQ25</f>
        <v>400014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5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Deutschland</v>
      </c>
      <c r="BC24" s="123"/>
      <c r="BD24" s="124">
        <f>VLOOKUP(4,AS21:AW24,3,FALSE)</f>
        <v>2</v>
      </c>
      <c r="BE24" s="124">
        <f>VLOOKUP(4,AS21:AW24,4,FALSE)</f>
        <v>5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1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500014</v>
      </c>
      <c r="AO25" s="176">
        <f>AG22+SUM(AO21:AO24)</f>
        <v>401005</v>
      </c>
      <c r="AP25" s="176">
        <f>AG23+SUM(AP21:AP24)</f>
        <v>199987</v>
      </c>
      <c r="AQ25" s="176">
        <f>AG24+SUM(AQ21:AQ24)</f>
        <v>400014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Schweden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2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0</v>
      </c>
      <c r="M26" s="113"/>
      <c r="N26" s="113">
        <f>IF($E26="",0,IF($E26&gt;$G26,3,IF($E26=$G26,1,0)))</f>
        <v>1</v>
      </c>
      <c r="O26" s="113">
        <f>IF($G26="",0,IF($E26&gt;$G26,0,IF($E26=$G26,1,3)))</f>
        <v>1</v>
      </c>
      <c r="P26" s="113"/>
      <c r="Q26" s="113"/>
      <c r="R26" s="113">
        <f>E26</f>
        <v>2</v>
      </c>
      <c r="S26" s="113">
        <f>G26</f>
        <v>2</v>
      </c>
      <c r="T26" s="113"/>
      <c r="U26" s="113"/>
      <c r="V26" s="113">
        <f>G26</f>
        <v>2</v>
      </c>
      <c r="W26" s="113">
        <f>E26</f>
        <v>2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1</v>
      </c>
      <c r="CG26" s="98"/>
      <c r="CH26" s="105" t="s">
        <v>137</v>
      </c>
      <c r="CI26" s="98" t="str">
        <f>BQ25</f>
        <v>Schweden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4</v>
      </c>
      <c r="O27" s="107">
        <f t="shared" si="7"/>
        <v>2</v>
      </c>
      <c r="P27" s="107">
        <f t="shared" si="7"/>
        <v>4</v>
      </c>
      <c r="Q27" s="107">
        <f t="shared" si="7"/>
        <v>5</v>
      </c>
      <c r="R27" s="107">
        <f t="shared" si="7"/>
        <v>5</v>
      </c>
      <c r="S27" s="107">
        <f t="shared" si="7"/>
        <v>5</v>
      </c>
      <c r="T27" s="107">
        <f t="shared" si="7"/>
        <v>5</v>
      </c>
      <c r="U27" s="107">
        <f t="shared" si="7"/>
        <v>4</v>
      </c>
      <c r="V27" s="107">
        <f t="shared" si="7"/>
        <v>5</v>
      </c>
      <c r="W27" s="107">
        <f t="shared" si="7"/>
        <v>7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6</v>
      </c>
      <c r="CG27" s="98"/>
      <c r="CH27" s="98"/>
      <c r="CI27" s="98"/>
      <c r="CJ27" s="98"/>
      <c r="CK27" s="98"/>
      <c r="CL27" s="98"/>
      <c r="CM27" s="119">
        <f>SUM(CM23:CM26)</f>
        <v>10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1</v>
      </c>
      <c r="R32" s="113">
        <f>G32</f>
        <v>0</v>
      </c>
      <c r="S32" s="113"/>
      <c r="T32" s="113"/>
      <c r="U32" s="113">
        <f>G32</f>
        <v>0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700032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Tschechien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Tschechien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0</v>
      </c>
      <c r="H33" s="10" t="s">
        <v>18</v>
      </c>
      <c r="I33" s="11"/>
      <c r="J33" s="98"/>
      <c r="K33" s="98"/>
      <c r="L33" s="104">
        <f t="shared" si="8"/>
        <v>1</v>
      </c>
      <c r="M33" s="113"/>
      <c r="N33" s="113"/>
      <c r="O33" s="113">
        <f>IF($E33="",0,IF($E33&gt;$G33,3,IF($E33=$G33,1,0)))</f>
        <v>3</v>
      </c>
      <c r="P33" s="113">
        <f>IF($G33="",0,IF($E33&gt;$G33,0,IF($E33=$G33,1,3)))</f>
        <v>0</v>
      </c>
      <c r="Q33" s="113"/>
      <c r="R33" s="113"/>
      <c r="S33" s="113">
        <f>E33</f>
        <v>1</v>
      </c>
      <c r="T33" s="113">
        <f>G33</f>
        <v>0</v>
      </c>
      <c r="U33" s="113"/>
      <c r="V33" s="113"/>
      <c r="W33" s="113">
        <f>G33</f>
        <v>0</v>
      </c>
      <c r="X33" s="113">
        <f>E33</f>
        <v>1</v>
      </c>
      <c r="Y33" s="98"/>
      <c r="Z33" s="98">
        <f>N38</f>
        <v>3</v>
      </c>
      <c r="AA33" s="98">
        <f>R38</f>
        <v>1</v>
      </c>
      <c r="AB33" s="98">
        <f>V38</f>
        <v>2</v>
      </c>
      <c r="AC33" s="98">
        <f>AA33-AB33</f>
        <v>-1</v>
      </c>
      <c r="AD33" s="104"/>
      <c r="AE33" s="104"/>
      <c r="AF33" s="104"/>
      <c r="AG33" s="181">
        <f>Z33*100000+AA33*10-AB33*9</f>
        <v>299992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1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300992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1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3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3</v>
      </c>
      <c r="AA34" s="186">
        <f>S38</f>
        <v>1</v>
      </c>
      <c r="AB34" s="186">
        <f>W38</f>
        <v>3</v>
      </c>
      <c r="AC34" s="186">
        <f>AA34-AB34</f>
        <v>-2</v>
      </c>
      <c r="AD34" s="187"/>
      <c r="AE34" s="187"/>
      <c r="AF34" s="187"/>
      <c r="AG34" s="181">
        <f>Z34*100000+AA34*10-AB34*9</f>
        <v>299983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3</v>
      </c>
      <c r="AK34" s="186">
        <f t="shared" si="9"/>
        <v>1</v>
      </c>
      <c r="AL34" s="186">
        <f t="shared" si="9"/>
        <v>3</v>
      </c>
      <c r="AM34" s="71"/>
      <c r="AN34" s="176">
        <f>IF(AJ32=AK34,IF(E34&gt;G34,1000,0),0)</f>
        <v>0</v>
      </c>
      <c r="AO34" s="176">
        <f>IF(AJ33=AJ34,IF(E37&gt;G37,1000,0),0)</f>
        <v>1000</v>
      </c>
      <c r="AP34" s="175"/>
      <c r="AQ34" s="176">
        <f>IF(AJ35=AJ34,IF(G33&gt;E33,1000,0),0)</f>
        <v>0</v>
      </c>
      <c r="AR34" s="176">
        <f>AP36</f>
        <v>299983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3</v>
      </c>
      <c r="AV34" s="71">
        <f t="shared" si="10"/>
        <v>1</v>
      </c>
      <c r="AW34" s="71">
        <f t="shared" si="10"/>
        <v>3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1</v>
      </c>
      <c r="BF34" s="116" t="s">
        <v>13</v>
      </c>
      <c r="BG34" s="124">
        <f>VLOOKUP(3,AS32:AW35,5,FALSE)</f>
        <v>2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0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0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0</v>
      </c>
      <c r="Y35" s="98"/>
      <c r="Z35" s="183">
        <f>P38</f>
        <v>4</v>
      </c>
      <c r="AA35" s="183">
        <f>T38</f>
        <v>3</v>
      </c>
      <c r="AB35" s="183">
        <f>X38</f>
        <v>3</v>
      </c>
      <c r="AC35" s="183">
        <f>AA35-AB35</f>
        <v>0</v>
      </c>
      <c r="AD35" s="184"/>
      <c r="AE35" s="184"/>
      <c r="AF35" s="184"/>
      <c r="AG35" s="181">
        <f>Z35*100000+AA35*10-AB35*9</f>
        <v>400003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3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400003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3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3</v>
      </c>
      <c r="BE35" s="124">
        <f>VLOOKUP(4,AS32:AW35,4,FALSE)</f>
        <v>1</v>
      </c>
      <c r="BF35" s="116" t="s">
        <v>13</v>
      </c>
      <c r="BG35" s="124">
        <f>VLOOKUP(4,AS32:AW35,5,FALSE)</f>
        <v>3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2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700032</v>
      </c>
      <c r="AO36" s="176">
        <f>AG33+SUM(AO32:AO35)</f>
        <v>300992</v>
      </c>
      <c r="AP36" s="176">
        <f>AG34+SUM(AP32:AP35)</f>
        <v>299983</v>
      </c>
      <c r="AQ36" s="176">
        <f>AG35+SUM(AQ32:AQ35)</f>
        <v>400003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0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3</v>
      </c>
      <c r="O38" s="107">
        <f t="shared" si="11"/>
        <v>3</v>
      </c>
      <c r="P38" s="107">
        <f t="shared" si="11"/>
        <v>4</v>
      </c>
      <c r="Q38" s="107">
        <f t="shared" si="11"/>
        <v>5</v>
      </c>
      <c r="R38" s="107">
        <f t="shared" si="11"/>
        <v>1</v>
      </c>
      <c r="S38" s="107">
        <f t="shared" si="11"/>
        <v>1</v>
      </c>
      <c r="T38" s="107">
        <f t="shared" si="11"/>
        <v>3</v>
      </c>
      <c r="U38" s="107">
        <f t="shared" si="11"/>
        <v>2</v>
      </c>
      <c r="V38" s="107">
        <f t="shared" si="11"/>
        <v>2</v>
      </c>
      <c r="W38" s="107">
        <f t="shared" si="11"/>
        <v>3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15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Tschechien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Tschechien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31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4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4</v>
      </c>
      <c r="S43" s="113"/>
      <c r="T43" s="113"/>
      <c r="U43" s="113">
        <f>G43</f>
        <v>4</v>
      </c>
      <c r="V43" s="113">
        <f>E43</f>
        <v>1</v>
      </c>
      <c r="W43" s="113"/>
      <c r="X43" s="113"/>
      <c r="Y43" s="98"/>
      <c r="Z43" s="179">
        <f>M49</f>
        <v>4</v>
      </c>
      <c r="AA43" s="179">
        <f>Q49</f>
        <v>5</v>
      </c>
      <c r="AB43" s="179">
        <f>U49</f>
        <v>7</v>
      </c>
      <c r="AC43" s="179">
        <f>AA43-AB43</f>
        <v>-2</v>
      </c>
      <c r="AD43" s="180"/>
      <c r="AE43" s="180"/>
      <c r="AF43" s="180"/>
      <c r="AG43" s="181">
        <f>Z43*100000+AA43*10-AB43*9</f>
        <v>399987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4</v>
      </c>
      <c r="AK43" s="179">
        <f t="shared" si="13"/>
        <v>5</v>
      </c>
      <c r="AL43" s="179">
        <f t="shared" si="13"/>
        <v>7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399987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4</v>
      </c>
      <c r="AV43" s="71">
        <f t="shared" si="14"/>
        <v>5</v>
      </c>
      <c r="AW43" s="71">
        <f t="shared" si="14"/>
        <v>7</v>
      </c>
      <c r="AX43" s="85"/>
      <c r="AY43" s="85"/>
      <c r="AZ43" s="98"/>
      <c r="BA43" s="60">
        <v>1</v>
      </c>
      <c r="BB43" s="222" t="str">
        <f>IF(E43="",C43,VLOOKUP(1,AS43:AT46,2,FALSE))</f>
        <v>Schweden</v>
      </c>
      <c r="BC43" s="59"/>
      <c r="BD43" s="62">
        <f>VLOOKUP(1,AS43:AW46,3,FALSE)</f>
        <v>7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3</v>
      </c>
      <c r="AA44" s="98">
        <f>R49</f>
        <v>4</v>
      </c>
      <c r="AB44" s="98">
        <f>V49</f>
        <v>4</v>
      </c>
      <c r="AC44" s="98">
        <f>AA44-AB44</f>
        <v>0</v>
      </c>
      <c r="AD44" s="104"/>
      <c r="AE44" s="104"/>
      <c r="AF44" s="104"/>
      <c r="AG44" s="181">
        <f>Z44*100000+AA44*10-AB44*9</f>
        <v>300004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3</v>
      </c>
      <c r="AK44" s="98">
        <f t="shared" si="13"/>
        <v>4</v>
      </c>
      <c r="AL44" s="98">
        <f t="shared" si="13"/>
        <v>4</v>
      </c>
      <c r="AM44" s="71"/>
      <c r="AN44" s="176">
        <f>IF(AJ43=AJ44,IF(E43&gt;G43,1000,0),0)</f>
        <v>0</v>
      </c>
      <c r="AO44" s="175"/>
      <c r="AP44" s="176">
        <f>IF(AJ45=AJ44,IF(G48&gt;E48,1000,0),0)</f>
        <v>1000</v>
      </c>
      <c r="AQ44" s="176">
        <f>IF(AJ46=AJ44,IF(G46&gt;E46,1000,0),0)</f>
        <v>0</v>
      </c>
      <c r="AR44" s="176">
        <f>AO47</f>
        <v>300004</v>
      </c>
      <c r="AS44" s="80">
        <f>ROUND(IF(AR44="","",RANK(AR44,AR43:AR46,0)+ROW(A34)%%),0)</f>
        <v>4</v>
      </c>
      <c r="AT44" s="71" t="str">
        <f t="shared" si="14"/>
        <v>England</v>
      </c>
      <c r="AU44" s="71">
        <f t="shared" si="14"/>
        <v>3</v>
      </c>
      <c r="AV44" s="71">
        <f t="shared" si="14"/>
        <v>4</v>
      </c>
      <c r="AW44" s="71">
        <f t="shared" si="14"/>
        <v>4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4</v>
      </c>
      <c r="BE44" s="67">
        <f>VLOOKUP(2,AS43:AW46,4,FALSE)</f>
        <v>5</v>
      </c>
      <c r="BF44" s="116" t="s">
        <v>13</v>
      </c>
      <c r="BG44" s="67">
        <f>VLOOKUP(2,AS43:AW46,5,FALSE)</f>
        <v>7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46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3</v>
      </c>
      <c r="AA45" s="186">
        <f>S49</f>
        <v>3</v>
      </c>
      <c r="AB45" s="186">
        <f>W49</f>
        <v>4</v>
      </c>
      <c r="AC45" s="186">
        <f>AA45-AB45</f>
        <v>-1</v>
      </c>
      <c r="AD45" s="187"/>
      <c r="AE45" s="187"/>
      <c r="AF45" s="187"/>
      <c r="AG45" s="181">
        <f>Z45*100000+AA45*10-AB45*9</f>
        <v>299994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3</v>
      </c>
      <c r="AK45" s="186">
        <f t="shared" si="13"/>
        <v>3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300994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3</v>
      </c>
      <c r="AV45" s="71">
        <f t="shared" si="14"/>
        <v>3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21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0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-1</v>
      </c>
      <c r="M46" s="113"/>
      <c r="N46" s="113">
        <f>IF($E46="",0,IF($E46&gt;$G46,3,IF($E46=$G46,1,0)))</f>
        <v>0</v>
      </c>
      <c r="O46" s="113"/>
      <c r="P46" s="113">
        <f>IF($G46="",0,IF($E46&gt;$G46,0,IF($E46=$G46,1,3)))</f>
        <v>3</v>
      </c>
      <c r="Q46" s="113"/>
      <c r="R46" s="113">
        <f>E46</f>
        <v>0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0</v>
      </c>
      <c r="Y46" s="98"/>
      <c r="Z46" s="183">
        <f>P49</f>
        <v>7</v>
      </c>
      <c r="AA46" s="183">
        <f>T49</f>
        <v>6</v>
      </c>
      <c r="AB46" s="183">
        <f>X49</f>
        <v>3</v>
      </c>
      <c r="AC46" s="183">
        <f>AA46-AB46</f>
        <v>3</v>
      </c>
      <c r="AD46" s="184"/>
      <c r="AE46" s="184"/>
      <c r="AF46" s="184"/>
      <c r="AG46" s="181">
        <f>Z46*100000+AA46*10-AB46*9</f>
        <v>700033</v>
      </c>
      <c r="AH46" s="185">
        <f>IF(AG46="","",RANK(AG46,AG43:AG46,0)+ROW(A34)%%)</f>
        <v>1.0034000000000001</v>
      </c>
      <c r="AI46" s="185" t="str">
        <f>H44</f>
        <v>Schweden</v>
      </c>
      <c r="AJ46" s="183">
        <f t="shared" si="13"/>
        <v>7</v>
      </c>
      <c r="AK46" s="183">
        <f t="shared" si="13"/>
        <v>6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700033</v>
      </c>
      <c r="AS46" s="80">
        <f>ROUND(IF(AR46="","",RANK(AR46,AR43:AR46,0)+ROW(L37)%%),0)</f>
        <v>1</v>
      </c>
      <c r="AT46" s="71" t="str">
        <f t="shared" si="14"/>
        <v>Schweden</v>
      </c>
      <c r="AU46" s="71">
        <f t="shared" si="14"/>
        <v>7</v>
      </c>
      <c r="AV46" s="71">
        <f t="shared" si="14"/>
        <v>6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England</v>
      </c>
      <c r="BC46" s="123"/>
      <c r="BD46" s="124">
        <f>VLOOKUP(4,AS43:AW46,3,FALSE)</f>
        <v>3</v>
      </c>
      <c r="BE46" s="124">
        <f>VLOOKUP(4,AS43:AW46,4,FALSE)</f>
        <v>4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10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2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399987</v>
      </c>
      <c r="AO47" s="176">
        <f>AG44+SUM(AO43:AO46)</f>
        <v>300004</v>
      </c>
      <c r="AP47" s="176">
        <f>AG45+SUM(AP43:AP46)</f>
        <v>300994</v>
      </c>
      <c r="AQ47" s="176">
        <f>AG46+SUM(AQ43:AQ46)</f>
        <v>700033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1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0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-1</v>
      </c>
      <c r="M48" s="113"/>
      <c r="N48" s="113">
        <f>IF($E48="",0,IF($E48&gt;$G48,3,IF($E48=$G48,1,0)))</f>
        <v>0</v>
      </c>
      <c r="O48" s="113">
        <f>IF($G48="",0,IF($E48&gt;$G48,0,IF($E48=$G48,1,3)))</f>
        <v>3</v>
      </c>
      <c r="P48" s="113"/>
      <c r="Q48" s="113"/>
      <c r="R48" s="113">
        <f>E48</f>
        <v>0</v>
      </c>
      <c r="S48" s="113">
        <f>G48</f>
        <v>1</v>
      </c>
      <c r="T48" s="113"/>
      <c r="U48" s="113"/>
      <c r="V48" s="113">
        <f>G48</f>
        <v>1</v>
      </c>
      <c r="W48" s="113">
        <f>E48</f>
        <v>0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0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4</v>
      </c>
      <c r="N49" s="107">
        <f t="shared" ref="N49:X49" si="15">SUM(N43:N48)</f>
        <v>3</v>
      </c>
      <c r="O49" s="107">
        <f t="shared" si="15"/>
        <v>3</v>
      </c>
      <c r="P49" s="107">
        <f t="shared" si="15"/>
        <v>7</v>
      </c>
      <c r="Q49" s="107">
        <f t="shared" si="15"/>
        <v>5</v>
      </c>
      <c r="R49" s="107">
        <f t="shared" si="15"/>
        <v>4</v>
      </c>
      <c r="S49" s="107">
        <f t="shared" si="15"/>
        <v>3</v>
      </c>
      <c r="T49" s="107">
        <f t="shared" si="15"/>
        <v>6</v>
      </c>
      <c r="U49" s="107">
        <f t="shared" si="15"/>
        <v>7</v>
      </c>
      <c r="V49" s="107">
        <f t="shared" si="15"/>
        <v>4</v>
      </c>
      <c r="W49" s="107">
        <f t="shared" si="15"/>
        <v>4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77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9</v>
      </c>
      <c r="CG49" s="118">
        <f>CF16+CF27+CF38+CF49</f>
        <v>46</v>
      </c>
      <c r="CH49" s="98"/>
      <c r="CI49" s="98"/>
      <c r="CJ49" s="98"/>
      <c r="CK49" s="98"/>
      <c r="CL49" s="98"/>
      <c r="CM49" s="121">
        <f>CM41+CG49</f>
        <v>77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400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Erich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Erich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2</v>
      </c>
      <c r="H10" s="8" t="s">
        <v>42</v>
      </c>
      <c r="I10" s="9"/>
      <c r="J10" s="98"/>
      <c r="K10" s="98"/>
      <c r="L10" s="104">
        <f t="shared" ref="L10:L15" si="0">IF(E10-G10&gt;0,1,IF(G10=E10,0,-1))</f>
        <v>-1</v>
      </c>
      <c r="M10" s="113">
        <f>IF($E10="",0,IF($E10&gt;$G10,3,IF($E10=G10,1,0)))</f>
        <v>0</v>
      </c>
      <c r="N10" s="113">
        <f>IF($G10="",0,IF($E10&gt;$G10,0,IF($E10=G10,1,3)))</f>
        <v>3</v>
      </c>
      <c r="O10" s="114"/>
      <c r="P10" s="114"/>
      <c r="Q10" s="113">
        <f>E10</f>
        <v>1</v>
      </c>
      <c r="R10" s="113">
        <f>G10</f>
        <v>2</v>
      </c>
      <c r="S10" s="113"/>
      <c r="T10" s="113"/>
      <c r="U10" s="113">
        <f>G10</f>
        <v>2</v>
      </c>
      <c r="V10" s="113">
        <f>E10</f>
        <v>1</v>
      </c>
      <c r="W10" s="113"/>
      <c r="X10" s="113"/>
      <c r="Y10" s="98"/>
      <c r="Z10" s="179">
        <f>M16</f>
        <v>6</v>
      </c>
      <c r="AA10" s="179">
        <f>Q16</f>
        <v>4</v>
      </c>
      <c r="AB10" s="179">
        <f>U16</f>
        <v>3</v>
      </c>
      <c r="AC10" s="179">
        <f>AA10-AB10</f>
        <v>1</v>
      </c>
      <c r="AD10" s="180"/>
      <c r="AE10" s="180"/>
      <c r="AF10" s="180"/>
      <c r="AG10" s="181">
        <f>Z10*100000+AA10*10-AB10*9</f>
        <v>600013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6</v>
      </c>
      <c r="AK10" s="179">
        <f t="shared" si="1"/>
        <v>4</v>
      </c>
      <c r="AL10" s="179">
        <f t="shared" si="1"/>
        <v>3</v>
      </c>
      <c r="AM10" s="71"/>
      <c r="AN10" s="175"/>
      <c r="AO10" s="176">
        <f>IF(AJ11=AJ10,IF(G10&gt;E10,1000,0),0)</f>
        <v>1000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600013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6</v>
      </c>
      <c r="AV10" s="71">
        <f t="shared" si="2"/>
        <v>4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Griechenland</v>
      </c>
      <c r="BC10" s="18"/>
      <c r="BD10" s="19">
        <f>VLOOKUP(1,AS10:AW13,3,FALSE)</f>
        <v>6</v>
      </c>
      <c r="BE10" s="20">
        <f>VLOOKUP(1,AS10:AW13,4,FALSE)</f>
        <v>5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Griechenland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Griechenland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2</v>
      </c>
      <c r="T11" s="113">
        <f>G11</f>
        <v>2</v>
      </c>
      <c r="U11" s="113"/>
      <c r="V11" s="113"/>
      <c r="W11" s="113">
        <f>G11</f>
        <v>2</v>
      </c>
      <c r="X11" s="113">
        <f>E11</f>
        <v>2</v>
      </c>
      <c r="Y11" s="98"/>
      <c r="Z11" s="98">
        <f>N16</f>
        <v>6</v>
      </c>
      <c r="AA11" s="98">
        <f>R16</f>
        <v>5</v>
      </c>
      <c r="AB11" s="98">
        <f>V16</f>
        <v>3</v>
      </c>
      <c r="AC11" s="98">
        <f>AA11-AB11</f>
        <v>2</v>
      </c>
      <c r="AD11" s="104"/>
      <c r="AE11" s="104"/>
      <c r="AF11" s="104"/>
      <c r="AG11" s="181">
        <f>Z11*100000+AA11*10-AB11*9</f>
        <v>600023</v>
      </c>
      <c r="AH11" s="107">
        <f>IF(AG11="","",RANK(AG11,AG10:AG13,0)+ROW(A1)%%)</f>
        <v>1.0001</v>
      </c>
      <c r="AI11" s="107" t="str">
        <f>H10</f>
        <v>Griechenland</v>
      </c>
      <c r="AJ11" s="98">
        <f t="shared" si="1"/>
        <v>6</v>
      </c>
      <c r="AK11" s="98">
        <f t="shared" si="1"/>
        <v>5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601023</v>
      </c>
      <c r="AS11" s="80">
        <f>ROUND(IF(AR11="","",RANK(AR11,AR10:AR13,0)+ROW(A1)%%),0)</f>
        <v>1</v>
      </c>
      <c r="AT11" s="71" t="str">
        <f t="shared" si="2"/>
        <v>Griechenland</v>
      </c>
      <c r="AU11" s="71">
        <f t="shared" si="2"/>
        <v>6</v>
      </c>
      <c r="AV11" s="71">
        <f t="shared" si="2"/>
        <v>5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6</v>
      </c>
      <c r="BE11" s="30">
        <f>VLOOKUP(2,AS10:AW13,4,FALSE)</f>
        <v>4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4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4</v>
      </c>
      <c r="AA12" s="186">
        <f>S16</f>
        <v>5</v>
      </c>
      <c r="AB12" s="186">
        <f>W16</f>
        <v>5</v>
      </c>
      <c r="AC12" s="186">
        <f>AA12-AB12</f>
        <v>0</v>
      </c>
      <c r="AD12" s="187"/>
      <c r="AE12" s="187"/>
      <c r="AF12" s="187"/>
      <c r="AG12" s="181">
        <f>Z12*100000+AA12*10-AB12*9</f>
        <v>400005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4</v>
      </c>
      <c r="AK12" s="186">
        <f t="shared" si="1"/>
        <v>5</v>
      </c>
      <c r="AL12" s="186">
        <f t="shared" si="1"/>
        <v>5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400005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4</v>
      </c>
      <c r="AV12" s="71">
        <f t="shared" si="2"/>
        <v>5</v>
      </c>
      <c r="AW12" s="71">
        <f t="shared" si="2"/>
        <v>5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4</v>
      </c>
      <c r="BE12" s="124">
        <f>VLOOKUP(3,AS10:AW13,4,FALSE)</f>
        <v>5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14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2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2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2</v>
      </c>
      <c r="Y13" s="98"/>
      <c r="Z13" s="183">
        <f>P16</f>
        <v>1</v>
      </c>
      <c r="AA13" s="183">
        <f>T16</f>
        <v>2</v>
      </c>
      <c r="AB13" s="183">
        <f>X16</f>
        <v>5</v>
      </c>
      <c r="AC13" s="183">
        <f>AA13-AB13</f>
        <v>-3</v>
      </c>
      <c r="AD13" s="184"/>
      <c r="AE13" s="184"/>
      <c r="AF13" s="184"/>
      <c r="AG13" s="181">
        <f>Z13*100000+AA13*10-AB13*9</f>
        <v>99975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1</v>
      </c>
      <c r="AK13" s="183">
        <f t="shared" si="1"/>
        <v>2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99975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1</v>
      </c>
      <c r="AV13" s="71">
        <f t="shared" si="2"/>
        <v>2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600013</v>
      </c>
      <c r="AO14" s="176">
        <f>AG11+SUM(AO10:AO13)</f>
        <v>601023</v>
      </c>
      <c r="AP14" s="176">
        <f>AG12+SUM(AP10:AP13)</f>
        <v>400005</v>
      </c>
      <c r="AQ14" s="176">
        <f>AG13+SUM(AQ10:AQ13)</f>
        <v>99975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8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6</v>
      </c>
      <c r="N16" s="107">
        <f t="shared" si="3"/>
        <v>6</v>
      </c>
      <c r="O16" s="107">
        <f t="shared" si="3"/>
        <v>4</v>
      </c>
      <c r="P16" s="107">
        <f t="shared" si="3"/>
        <v>1</v>
      </c>
      <c r="Q16" s="107">
        <f t="shared" si="3"/>
        <v>4</v>
      </c>
      <c r="R16" s="107">
        <f t="shared" si="3"/>
        <v>5</v>
      </c>
      <c r="S16" s="107">
        <f t="shared" si="3"/>
        <v>5</v>
      </c>
      <c r="T16" s="107">
        <f t="shared" si="3"/>
        <v>2</v>
      </c>
      <c r="U16" s="107">
        <f t="shared" si="3"/>
        <v>3</v>
      </c>
      <c r="V16" s="107">
        <f t="shared" si="3"/>
        <v>3</v>
      </c>
      <c r="W16" s="107">
        <f t="shared" si="3"/>
        <v>5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0</v>
      </c>
      <c r="BO16" s="116" t="s">
        <v>13</v>
      </c>
      <c r="BP16" s="214">
        <v>2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40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3</v>
      </c>
      <c r="AA21" s="179">
        <f>Q27</f>
        <v>4</v>
      </c>
      <c r="AB21" s="179">
        <f>U27</f>
        <v>4</v>
      </c>
      <c r="AC21" s="179">
        <f>AA21-AB21</f>
        <v>0</v>
      </c>
      <c r="AD21" s="180"/>
      <c r="AE21" s="180"/>
      <c r="AF21" s="180"/>
      <c r="AG21" s="181">
        <f>Z21*100000+AA21*10-AB21*9</f>
        <v>300004</v>
      </c>
      <c r="AH21" s="182">
        <f>IF(AG21="","",RANK(AG21,AG21:AG24,0)+ROW(A12)%%)</f>
        <v>3.0011999999999999</v>
      </c>
      <c r="AI21" s="182" t="str">
        <f>C21</f>
        <v>Niederlande</v>
      </c>
      <c r="AJ21" s="179">
        <f t="shared" ref="AJ21:AL24" si="5">Z21</f>
        <v>3</v>
      </c>
      <c r="AK21" s="179">
        <f t="shared" si="5"/>
        <v>4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300004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3</v>
      </c>
      <c r="AV21" s="71">
        <f t="shared" si="6"/>
        <v>4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7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2</v>
      </c>
      <c r="U22" s="113"/>
      <c r="V22" s="113"/>
      <c r="W22" s="113">
        <f>G22</f>
        <v>2</v>
      </c>
      <c r="X22" s="113">
        <f>E22</f>
        <v>3</v>
      </c>
      <c r="Y22" s="98"/>
      <c r="Z22" s="98">
        <f>N27</f>
        <v>0</v>
      </c>
      <c r="AA22" s="98">
        <f>R27</f>
        <v>1</v>
      </c>
      <c r="AB22" s="98">
        <f>V27</f>
        <v>7</v>
      </c>
      <c r="AC22" s="98">
        <f>AA22-AB22</f>
        <v>-6</v>
      </c>
      <c r="AD22" s="104"/>
      <c r="AE22" s="104"/>
      <c r="AF22" s="104"/>
      <c r="AG22" s="181">
        <f>Z22*100000+AA22*10-AB22*9</f>
        <v>-53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6</v>
      </c>
      <c r="BE22" s="37">
        <f>VLOOKUP(2,AS21:AW24,4,FALSE)</f>
        <v>7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9</v>
      </c>
      <c r="AA23" s="186">
        <f>S27</f>
        <v>7</v>
      </c>
      <c r="AB23" s="186">
        <f>W27</f>
        <v>3</v>
      </c>
      <c r="AC23" s="186">
        <f>AA23-AB23</f>
        <v>4</v>
      </c>
      <c r="AD23" s="187"/>
      <c r="AE23" s="187"/>
      <c r="AF23" s="187"/>
      <c r="AG23" s="181">
        <f>Z23*100000+AA23*10-AB23*9</f>
        <v>900043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7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900043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7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Niederlande</v>
      </c>
      <c r="BC23" s="123"/>
      <c r="BD23" s="124">
        <f>VLOOKUP(3,AS21:AW24,3,FALSE)</f>
        <v>3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0</v>
      </c>
      <c r="BO23" s="116" t="s">
        <v>13</v>
      </c>
      <c r="BP23" s="214">
        <v>2</v>
      </c>
      <c r="BQ23" s="13" t="str">
        <f>IF(BP14="","",IF(BN14=BP14,IF(BU14&gt;BW14,BL14,BQ14),IF(BN14&gt;BP14,BL14,BQ14)))</f>
        <v>Italien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6</v>
      </c>
      <c r="AA24" s="183">
        <f>T27</f>
        <v>7</v>
      </c>
      <c r="AB24" s="183">
        <f>X27</f>
        <v>5</v>
      </c>
      <c r="AC24" s="183">
        <f>AA24-AB24</f>
        <v>2</v>
      </c>
      <c r="AD24" s="184"/>
      <c r="AE24" s="184"/>
      <c r="AF24" s="184"/>
      <c r="AG24" s="181">
        <f>Z24*100000+AA24*10-AB24*9</f>
        <v>600025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6</v>
      </c>
      <c r="AK24" s="183">
        <f t="shared" si="5"/>
        <v>7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600025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6</v>
      </c>
      <c r="AV24" s="71">
        <f t="shared" si="6"/>
        <v>7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1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300004</v>
      </c>
      <c r="AO25" s="176">
        <f>AG22+SUM(AO21:AO24)</f>
        <v>-53</v>
      </c>
      <c r="AP25" s="176">
        <f>AG23+SUM(AP21:AP24)</f>
        <v>900043</v>
      </c>
      <c r="AQ25" s="176">
        <f>AG24+SUM(AQ21:AQ24)</f>
        <v>600025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2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1</v>
      </c>
      <c r="CD25" s="98">
        <f>IF(G25=Spielplan!G25,Punktemodus!$B$7,0)</f>
        <v>1</v>
      </c>
      <c r="CE25" s="98">
        <f>IF(E25=Spielplan!E25,IF(G25=Spielplan!G25,Punktemodus!$B$5,0),0)</f>
        <v>2</v>
      </c>
      <c r="CF25" s="117">
        <f>IF(Spielplan!E25&lt;&gt;"",SUM(BZ25:CE25),0)</f>
        <v>9</v>
      </c>
      <c r="CG25" s="98"/>
      <c r="CH25" s="105" t="s">
        <v>136</v>
      </c>
      <c r="CI25" s="98" t="str">
        <f>BQ23</f>
        <v>Italien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10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3</v>
      </c>
      <c r="N27" s="107">
        <f t="shared" si="7"/>
        <v>0</v>
      </c>
      <c r="O27" s="107">
        <f t="shared" si="7"/>
        <v>9</v>
      </c>
      <c r="P27" s="107">
        <f t="shared" si="7"/>
        <v>6</v>
      </c>
      <c r="Q27" s="107">
        <f t="shared" si="7"/>
        <v>4</v>
      </c>
      <c r="R27" s="107">
        <f t="shared" si="7"/>
        <v>1</v>
      </c>
      <c r="S27" s="107">
        <f t="shared" si="7"/>
        <v>7</v>
      </c>
      <c r="T27" s="107">
        <f t="shared" si="7"/>
        <v>7</v>
      </c>
      <c r="U27" s="107">
        <f t="shared" si="7"/>
        <v>4</v>
      </c>
      <c r="V27" s="107">
        <f t="shared" si="7"/>
        <v>7</v>
      </c>
      <c r="W27" s="107">
        <f t="shared" si="7"/>
        <v>3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35</v>
      </c>
      <c r="CG27" s="98"/>
      <c r="CH27" s="98"/>
      <c r="CI27" s="98"/>
      <c r="CJ27" s="98"/>
      <c r="CK27" s="98"/>
      <c r="CL27" s="98"/>
      <c r="CM27" s="119">
        <f>SUM(CM23:CM26)</f>
        <v>40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2</v>
      </c>
      <c r="H32" s="23" t="s">
        <v>16</v>
      </c>
      <c r="I32" s="50"/>
      <c r="J32" s="98"/>
      <c r="K32" s="98"/>
      <c r="L32" s="104">
        <f t="shared" ref="L32:L37" si="8">IF(E32-G32&gt;0,1,IF(G32=E32,0,-1))</f>
        <v>-1</v>
      </c>
      <c r="M32" s="113">
        <f>IF($E32="",0,IF($E32&gt;$G32,3,IF($E32=G32,1,0)))</f>
        <v>0</v>
      </c>
      <c r="N32" s="113">
        <f>IF($G32="",0,IF($E32&gt;$G32,0,IF($E32=G32,1,3)))</f>
        <v>3</v>
      </c>
      <c r="O32" s="114"/>
      <c r="P32" s="114"/>
      <c r="Q32" s="113">
        <f>E32</f>
        <v>1</v>
      </c>
      <c r="R32" s="113">
        <f>G32</f>
        <v>2</v>
      </c>
      <c r="S32" s="113"/>
      <c r="T32" s="113"/>
      <c r="U32" s="113">
        <f>G32</f>
        <v>2</v>
      </c>
      <c r="V32" s="113">
        <f>E32</f>
        <v>1</v>
      </c>
      <c r="W32" s="113"/>
      <c r="X32" s="113"/>
      <c r="Y32" s="98"/>
      <c r="Z32" s="179">
        <f>M38</f>
        <v>6</v>
      </c>
      <c r="AA32" s="179">
        <f>Q38</f>
        <v>5</v>
      </c>
      <c r="AB32" s="179">
        <f>U38</f>
        <v>3</v>
      </c>
      <c r="AC32" s="179">
        <f>AA32-AB32</f>
        <v>2</v>
      </c>
      <c r="AD32" s="180"/>
      <c r="AE32" s="180"/>
      <c r="AF32" s="180"/>
      <c r="AG32" s="181">
        <f>Z32*100000+AA32*10-AB32*9</f>
        <v>600023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6</v>
      </c>
      <c r="AK32" s="179">
        <f t="shared" si="9"/>
        <v>5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600023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6</v>
      </c>
      <c r="AV32" s="71">
        <f t="shared" si="10"/>
        <v>5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Italien</v>
      </c>
      <c r="BM32" s="70"/>
      <c r="BN32" s="214">
        <v>2</v>
      </c>
      <c r="BO32" s="116" t="s">
        <v>13</v>
      </c>
      <c r="BP32" s="214">
        <v>0</v>
      </c>
      <c r="BQ32" s="13" t="str">
        <f>IF(BP25="","",IF(BN25=BP25,IF(BU25&gt;BW25,BL25,BQ25),IF(BN25&gt;BP25,BL25,BQ25)))</f>
        <v>Spanien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Italien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15</v>
      </c>
      <c r="CM32" s="119">
        <f>CK32+CL32+CK33+CL33</f>
        <v>30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9</v>
      </c>
      <c r="AA33" s="98">
        <f>R38</f>
        <v>7</v>
      </c>
      <c r="AB33" s="98">
        <f>V38</f>
        <v>2</v>
      </c>
      <c r="AC33" s="98">
        <f>AA33-AB33</f>
        <v>5</v>
      </c>
      <c r="AD33" s="104"/>
      <c r="AE33" s="104"/>
      <c r="AF33" s="104"/>
      <c r="AG33" s="181">
        <f>Z33*100000+AA33*10-AB33*9</f>
        <v>900052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9</v>
      </c>
      <c r="AK33" s="98">
        <f t="shared" si="9"/>
        <v>7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900052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9</v>
      </c>
      <c r="AV33" s="71">
        <f t="shared" si="10"/>
        <v>7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6</v>
      </c>
      <c r="BE33" s="55">
        <f>VLOOKUP(2,AS32:AW35,4,FALSE)</f>
        <v>5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Spanien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15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2</v>
      </c>
      <c r="AB34" s="186">
        <f>W38</f>
        <v>7</v>
      </c>
      <c r="AC34" s="186">
        <f>AA34-AB34</f>
        <v>-5</v>
      </c>
      <c r="AD34" s="187"/>
      <c r="AE34" s="187"/>
      <c r="AF34" s="187"/>
      <c r="AG34" s="181">
        <f>Z34*100000+AA34*10-AB34*9</f>
        <v>-43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-43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3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2</v>
      </c>
      <c r="Y35" s="98"/>
      <c r="Z35" s="183">
        <f>P38</f>
        <v>3</v>
      </c>
      <c r="AA35" s="183">
        <f>T38</f>
        <v>3</v>
      </c>
      <c r="AB35" s="183">
        <f>X38</f>
        <v>5</v>
      </c>
      <c r="AC35" s="183">
        <f>AA35-AB35</f>
        <v>-2</v>
      </c>
      <c r="AD35" s="184"/>
      <c r="AE35" s="184"/>
      <c r="AF35" s="184"/>
      <c r="AG35" s="181">
        <f>Z35*100000+AA35*10-AB35*9</f>
        <v>299985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3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299985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3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600023</v>
      </c>
      <c r="AO36" s="176">
        <f>AG33+SUM(AO32:AO35)</f>
        <v>900052</v>
      </c>
      <c r="AP36" s="176">
        <f>AG34+SUM(AP32:AP35)</f>
        <v>-43</v>
      </c>
      <c r="AQ36" s="176">
        <f>AG35+SUM(AQ32:AQ35)</f>
        <v>299985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3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3</v>
      </c>
      <c r="S37" s="113">
        <f>G37</f>
        <v>1</v>
      </c>
      <c r="T37" s="113"/>
      <c r="U37" s="113"/>
      <c r="V37" s="113">
        <f>G37</f>
        <v>1</v>
      </c>
      <c r="W37" s="113">
        <f>E37</f>
        <v>3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5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6</v>
      </c>
      <c r="N38" s="107">
        <f t="shared" si="11"/>
        <v>9</v>
      </c>
      <c r="O38" s="107">
        <f t="shared" si="11"/>
        <v>0</v>
      </c>
      <c r="P38" s="107">
        <f t="shared" si="11"/>
        <v>3</v>
      </c>
      <c r="Q38" s="107">
        <f t="shared" si="11"/>
        <v>5</v>
      </c>
      <c r="R38" s="107">
        <f t="shared" si="11"/>
        <v>7</v>
      </c>
      <c r="S38" s="107">
        <f t="shared" si="11"/>
        <v>2</v>
      </c>
      <c r="T38" s="107">
        <f t="shared" si="11"/>
        <v>3</v>
      </c>
      <c r="U38" s="107">
        <f t="shared" si="11"/>
        <v>3</v>
      </c>
      <c r="V38" s="107">
        <f t="shared" si="11"/>
        <v>2</v>
      </c>
      <c r="W38" s="107">
        <f t="shared" si="11"/>
        <v>7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Italien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Italien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110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0</v>
      </c>
      <c r="R43" s="113">
        <f>G43</f>
        <v>1</v>
      </c>
      <c r="S43" s="113"/>
      <c r="T43" s="113"/>
      <c r="U43" s="113">
        <f>G43</f>
        <v>1</v>
      </c>
      <c r="V43" s="113">
        <f>E43</f>
        <v>0</v>
      </c>
      <c r="W43" s="113"/>
      <c r="X43" s="113"/>
      <c r="Y43" s="98"/>
      <c r="Z43" s="179">
        <f>M49</f>
        <v>6</v>
      </c>
      <c r="AA43" s="179">
        <f>Q49</f>
        <v>4</v>
      </c>
      <c r="AB43" s="179">
        <f>U49</f>
        <v>3</v>
      </c>
      <c r="AC43" s="179">
        <f>AA43-AB43</f>
        <v>1</v>
      </c>
      <c r="AD43" s="180"/>
      <c r="AE43" s="180"/>
      <c r="AF43" s="180"/>
      <c r="AG43" s="181">
        <f>Z43*100000+AA43*10-AB43*9</f>
        <v>600013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4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600013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4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4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2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2</v>
      </c>
      <c r="T44" s="113">
        <f>G44</f>
        <v>1</v>
      </c>
      <c r="U44" s="113"/>
      <c r="V44" s="113"/>
      <c r="W44" s="113">
        <f>G44</f>
        <v>1</v>
      </c>
      <c r="X44" s="113">
        <f>E44</f>
        <v>2</v>
      </c>
      <c r="Y44" s="98"/>
      <c r="Z44" s="98">
        <f>N49</f>
        <v>7</v>
      </c>
      <c r="AA44" s="98">
        <f>R49</f>
        <v>4</v>
      </c>
      <c r="AB44" s="98">
        <f>V49</f>
        <v>2</v>
      </c>
      <c r="AC44" s="98">
        <f>AA44-AB44</f>
        <v>2</v>
      </c>
      <c r="AD44" s="104"/>
      <c r="AE44" s="104"/>
      <c r="AF44" s="104"/>
      <c r="AG44" s="181">
        <f>Z44*100000+AA44*10-AB44*9</f>
        <v>700022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4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700022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4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1</v>
      </c>
      <c r="CD44" s="98">
        <f>IF(G44=Spielplan!G44,Punktemodus!$B$7,0)</f>
        <v>1</v>
      </c>
      <c r="CE44" s="98">
        <f>IF(E44=Spielplan!E44,IF(G44=Spielplan!G44,Punktemodus!$B$5,0),0)</f>
        <v>2</v>
      </c>
      <c r="CF44" s="117">
        <f>IF(Spielplan!E44&lt;&gt;"",SUM(BZ44:CE44),0)</f>
        <v>9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3</v>
      </c>
      <c r="AA45" s="186">
        <f>S49</f>
        <v>3</v>
      </c>
      <c r="AB45" s="186">
        <f>W49</f>
        <v>4</v>
      </c>
      <c r="AC45" s="186">
        <f>AA45-AB45</f>
        <v>-1</v>
      </c>
      <c r="AD45" s="187"/>
      <c r="AE45" s="187"/>
      <c r="AF45" s="187"/>
      <c r="AG45" s="181">
        <f>Z45*100000+AA45*10-AB45*9</f>
        <v>299994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3</v>
      </c>
      <c r="AK45" s="186">
        <f t="shared" si="13"/>
        <v>3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299994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3</v>
      </c>
      <c r="AV45" s="71">
        <f t="shared" si="14"/>
        <v>3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40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1</v>
      </c>
      <c r="AA46" s="183">
        <f>T49</f>
        <v>4</v>
      </c>
      <c r="AB46" s="183">
        <f>X49</f>
        <v>6</v>
      </c>
      <c r="AC46" s="183">
        <f>AA46-AB46</f>
        <v>-2</v>
      </c>
      <c r="AD46" s="184"/>
      <c r="AE46" s="184"/>
      <c r="AF46" s="184"/>
      <c r="AG46" s="181">
        <f>Z46*100000+AA46*10-AB46*9</f>
        <v>99986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4</v>
      </c>
      <c r="AL46" s="183">
        <f t="shared" si="13"/>
        <v>6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99986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4</v>
      </c>
      <c r="AW46" s="71">
        <f t="shared" si="14"/>
        <v>6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4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40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600013</v>
      </c>
      <c r="AO47" s="176">
        <f>AG44+SUM(AO43:AO46)</f>
        <v>700022</v>
      </c>
      <c r="AP47" s="176">
        <f>AG45+SUM(AP43:AP46)</f>
        <v>299994</v>
      </c>
      <c r="AQ47" s="176">
        <f>AG46+SUM(AQ43:AQ46)</f>
        <v>99986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30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1</v>
      </c>
      <c r="S48" s="113">
        <f>G48</f>
        <v>0</v>
      </c>
      <c r="T48" s="113"/>
      <c r="U48" s="113"/>
      <c r="V48" s="113">
        <f>G48</f>
        <v>0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1</v>
      </c>
      <c r="CE48" s="98">
        <f>IF(E48=Spielplan!E48,IF(G48=Spielplan!G48,Punktemodus!$B$5,0),0)</f>
        <v>2</v>
      </c>
      <c r="CF48" s="117">
        <f>IF(Spielplan!E48&lt;&gt;"",SUM(BZ48:CE48),0)</f>
        <v>9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7</v>
      </c>
      <c r="O49" s="107">
        <f t="shared" si="15"/>
        <v>3</v>
      </c>
      <c r="P49" s="107">
        <f t="shared" si="15"/>
        <v>1</v>
      </c>
      <c r="Q49" s="107">
        <f t="shared" si="15"/>
        <v>4</v>
      </c>
      <c r="R49" s="107">
        <f t="shared" si="15"/>
        <v>4</v>
      </c>
      <c r="S49" s="107">
        <f t="shared" si="15"/>
        <v>3</v>
      </c>
      <c r="T49" s="107">
        <f t="shared" si="15"/>
        <v>4</v>
      </c>
      <c r="U49" s="107">
        <f t="shared" si="15"/>
        <v>3</v>
      </c>
      <c r="V49" s="107">
        <f t="shared" si="15"/>
        <v>2</v>
      </c>
      <c r="W49" s="107">
        <f t="shared" si="15"/>
        <v>4</v>
      </c>
      <c r="X49" s="107">
        <f t="shared" si="15"/>
        <v>6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197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26</v>
      </c>
      <c r="CG49" s="118">
        <f>CF16+CF27+CF38+CF49</f>
        <v>87</v>
      </c>
      <c r="CH49" s="98"/>
      <c r="CI49" s="98"/>
      <c r="CJ49" s="98"/>
      <c r="CK49" s="98"/>
      <c r="CL49" s="98"/>
      <c r="CM49" s="121">
        <f>CM41+CG49</f>
        <v>197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Q26" sqref="BQ2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337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Theo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Theo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3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3</v>
      </c>
      <c r="R10" s="113">
        <f>G10</f>
        <v>1</v>
      </c>
      <c r="S10" s="113"/>
      <c r="T10" s="113"/>
      <c r="U10" s="113">
        <f>G10</f>
        <v>1</v>
      </c>
      <c r="V10" s="113">
        <f>E10</f>
        <v>3</v>
      </c>
      <c r="W10" s="113"/>
      <c r="X10" s="113"/>
      <c r="Y10" s="98"/>
      <c r="Z10" s="179">
        <f>M16</f>
        <v>4</v>
      </c>
      <c r="AA10" s="179">
        <f>Q16</f>
        <v>5</v>
      </c>
      <c r="AB10" s="179">
        <f>U16</f>
        <v>4</v>
      </c>
      <c r="AC10" s="179">
        <f>AA10-AB10</f>
        <v>1</v>
      </c>
      <c r="AD10" s="180"/>
      <c r="AE10" s="180"/>
      <c r="AF10" s="180"/>
      <c r="AG10" s="181">
        <f>Z10*100000+AA10*10-AB10*9</f>
        <v>400014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5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400014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5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9</v>
      </c>
      <c r="BE10" s="20">
        <f>VLOOKUP(1,AS10:AW13,4,FALSE)</f>
        <v>5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0</v>
      </c>
      <c r="AA11" s="98">
        <f>R16</f>
        <v>2</v>
      </c>
      <c r="AB11" s="98">
        <f>V16</f>
        <v>7</v>
      </c>
      <c r="AC11" s="98">
        <f>AA11-AB11</f>
        <v>-5</v>
      </c>
      <c r="AD11" s="104"/>
      <c r="AE11" s="104"/>
      <c r="AF11" s="104"/>
      <c r="AG11" s="181">
        <f>Z11*100000+AA11*10-AB11*9</f>
        <v>-43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2</v>
      </c>
      <c r="AL11" s="98">
        <f t="shared" si="1"/>
        <v>7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-43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2</v>
      </c>
      <c r="AW11" s="71">
        <f t="shared" si="2"/>
        <v>7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4</v>
      </c>
      <c r="BE11" s="30">
        <f>VLOOKUP(2,AS10:AW13,4,FALSE)</f>
        <v>5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0</v>
      </c>
      <c r="X12" s="113"/>
      <c r="Y12" s="98"/>
      <c r="Z12" s="186">
        <f>O16</f>
        <v>9</v>
      </c>
      <c r="AA12" s="186">
        <f>S16</f>
        <v>5</v>
      </c>
      <c r="AB12" s="186">
        <f>W16</f>
        <v>1</v>
      </c>
      <c r="AC12" s="186">
        <f>AA12-AB12</f>
        <v>4</v>
      </c>
      <c r="AD12" s="187"/>
      <c r="AE12" s="187"/>
      <c r="AF12" s="187"/>
      <c r="AG12" s="181">
        <f>Z12*100000+AA12*10-AB12*9</f>
        <v>900041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9</v>
      </c>
      <c r="AK12" s="186">
        <f t="shared" si="1"/>
        <v>5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900041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9</v>
      </c>
      <c r="AV12" s="71">
        <f t="shared" si="2"/>
        <v>5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4</v>
      </c>
      <c r="BE12" s="124">
        <f>VLOOKUP(3,AS10:AW13,4,FALSE)</f>
        <v>5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2</v>
      </c>
      <c r="BQ12" s="12" t="str">
        <f>BB11</f>
        <v>Polen</v>
      </c>
      <c r="BR12" s="28"/>
      <c r="BS12" s="31" t="s">
        <v>22</v>
      </c>
      <c r="BT12" s="98"/>
      <c r="BU12" s="214">
        <v>4</v>
      </c>
      <c r="BV12" s="116" t="s">
        <v>13</v>
      </c>
      <c r="BW12" s="214">
        <v>3</v>
      </c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1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1</v>
      </c>
      <c r="Y13" s="98"/>
      <c r="Z13" s="183">
        <f>P16</f>
        <v>4</v>
      </c>
      <c r="AA13" s="183">
        <f>T16</f>
        <v>5</v>
      </c>
      <c r="AB13" s="183">
        <f>X16</f>
        <v>5</v>
      </c>
      <c r="AC13" s="183">
        <f>AA13-AB13</f>
        <v>0</v>
      </c>
      <c r="AD13" s="184"/>
      <c r="AE13" s="184"/>
      <c r="AF13" s="184"/>
      <c r="AG13" s="181">
        <f>Z13*100000+AA13*10-AB13*9</f>
        <v>400005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4</v>
      </c>
      <c r="AK13" s="183">
        <f t="shared" si="1"/>
        <v>5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400005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4</v>
      </c>
      <c r="AV13" s="71">
        <f t="shared" si="2"/>
        <v>5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2</v>
      </c>
      <c r="BF13" s="116" t="s">
        <v>13</v>
      </c>
      <c r="BG13" s="124">
        <f>VLOOKUP(4,AS10:AW13,5,FALSE)</f>
        <v>7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1</v>
      </c>
      <c r="CD13" s="98">
        <f>IF(G13=Spielplan!G13,Punktemodus!$B$7,0)</f>
        <v>1</v>
      </c>
      <c r="CE13" s="98">
        <f>IF(E13=Spielplan!E13,IF(G13=Spielplan!G13,Punktemodus!$B$5,0),0)</f>
        <v>2</v>
      </c>
      <c r="CF13" s="117">
        <f>IF(Spielplan!E13&lt;&gt;"",SUM(BZ13:CE13),0)</f>
        <v>9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2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400014</v>
      </c>
      <c r="AO14" s="176">
        <f>AG11+SUM(AO10:AO13)</f>
        <v>-43</v>
      </c>
      <c r="AP14" s="176">
        <f>AG12+SUM(AP10:AP13)</f>
        <v>900041</v>
      </c>
      <c r="AQ14" s="176">
        <f>AG13+SUM(AQ10:AQ13)</f>
        <v>400005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0</v>
      </c>
      <c r="O16" s="107">
        <f t="shared" si="3"/>
        <v>9</v>
      </c>
      <c r="P16" s="107">
        <f t="shared" si="3"/>
        <v>4</v>
      </c>
      <c r="Q16" s="107">
        <f t="shared" si="3"/>
        <v>5</v>
      </c>
      <c r="R16" s="107">
        <f t="shared" si="3"/>
        <v>2</v>
      </c>
      <c r="S16" s="107">
        <f t="shared" si="3"/>
        <v>5</v>
      </c>
      <c r="T16" s="107">
        <f t="shared" si="3"/>
        <v>5</v>
      </c>
      <c r="U16" s="107">
        <f t="shared" si="3"/>
        <v>4</v>
      </c>
      <c r="V16" s="107">
        <f t="shared" si="3"/>
        <v>7</v>
      </c>
      <c r="W16" s="107">
        <f t="shared" si="3"/>
        <v>1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17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4</v>
      </c>
      <c r="AA21" s="179">
        <f>Q27</f>
        <v>4</v>
      </c>
      <c r="AB21" s="179">
        <f>U27</f>
        <v>3</v>
      </c>
      <c r="AC21" s="179">
        <f>AA21-AB21</f>
        <v>1</v>
      </c>
      <c r="AD21" s="180"/>
      <c r="AE21" s="180"/>
      <c r="AF21" s="180"/>
      <c r="AG21" s="181">
        <f>Z21*100000+AA21*10-AB21*9</f>
        <v>400013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4</v>
      </c>
      <c r="AK21" s="179">
        <f t="shared" si="5"/>
        <v>4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400013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4</v>
      </c>
      <c r="AV21" s="71">
        <f t="shared" si="6"/>
        <v>4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6</v>
      </c>
      <c r="BF21" s="116" t="s">
        <v>13</v>
      </c>
      <c r="BG21" s="44">
        <f>VLOOKUP(1,AS21:AW24,5,FALSE)</f>
        <v>1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0</v>
      </c>
      <c r="AA22" s="98">
        <f>R27</f>
        <v>2</v>
      </c>
      <c r="AB22" s="98">
        <f>V27</f>
        <v>8</v>
      </c>
      <c r="AC22" s="98">
        <f>AA22-AB22</f>
        <v>-6</v>
      </c>
      <c r="AD22" s="104"/>
      <c r="AE22" s="104"/>
      <c r="AF22" s="104"/>
      <c r="AG22" s="181">
        <f>Z22*100000+AA22*10-AB22*9</f>
        <v>-52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2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-52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2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4</v>
      </c>
      <c r="BE22" s="37">
        <f>VLOOKUP(2,AS21:AW24,4,FALSE)</f>
        <v>4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0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0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0</v>
      </c>
      <c r="X23" s="113"/>
      <c r="Y23" s="98"/>
      <c r="Z23" s="186">
        <f>O27</f>
        <v>9</v>
      </c>
      <c r="AA23" s="186">
        <f>S27</f>
        <v>6</v>
      </c>
      <c r="AB23" s="186">
        <f>W27</f>
        <v>1</v>
      </c>
      <c r="AC23" s="186">
        <f>AA23-AB23</f>
        <v>5</v>
      </c>
      <c r="AD23" s="187"/>
      <c r="AE23" s="187"/>
      <c r="AF23" s="187"/>
      <c r="AG23" s="181">
        <f>Z23*100000+AA23*10-AB23*9</f>
        <v>900051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6</v>
      </c>
      <c r="AL23" s="186">
        <f t="shared" si="5"/>
        <v>1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900051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6</v>
      </c>
      <c r="AW23" s="71">
        <f t="shared" si="6"/>
        <v>1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5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5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4</v>
      </c>
      <c r="AA24" s="183">
        <f>T27</f>
        <v>5</v>
      </c>
      <c r="AB24" s="183">
        <f>X27</f>
        <v>5</v>
      </c>
      <c r="AC24" s="183">
        <f>AA24-AB24</f>
        <v>0</v>
      </c>
      <c r="AD24" s="184"/>
      <c r="AE24" s="184"/>
      <c r="AF24" s="184"/>
      <c r="AG24" s="181">
        <f>Z24*100000+AA24*10-AB24*9</f>
        <v>400005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5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5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2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1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400013</v>
      </c>
      <c r="AO25" s="176">
        <f>AG22+SUM(AO21:AO24)</f>
        <v>-52</v>
      </c>
      <c r="AP25" s="176">
        <f>AG23+SUM(AP21:AP24)</f>
        <v>900051</v>
      </c>
      <c r="AQ25" s="176">
        <f>AG24+SUM(AQ21:AQ24)</f>
        <v>400005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4</v>
      </c>
      <c r="N27" s="107">
        <f t="shared" si="7"/>
        <v>0</v>
      </c>
      <c r="O27" s="107">
        <f t="shared" si="7"/>
        <v>9</v>
      </c>
      <c r="P27" s="107">
        <f t="shared" si="7"/>
        <v>4</v>
      </c>
      <c r="Q27" s="107">
        <f t="shared" si="7"/>
        <v>4</v>
      </c>
      <c r="R27" s="107">
        <f t="shared" si="7"/>
        <v>2</v>
      </c>
      <c r="S27" s="107">
        <f t="shared" si="7"/>
        <v>6</v>
      </c>
      <c r="T27" s="107">
        <f t="shared" si="7"/>
        <v>5</v>
      </c>
      <c r="U27" s="107">
        <f t="shared" si="7"/>
        <v>3</v>
      </c>
      <c r="V27" s="107">
        <f t="shared" si="7"/>
        <v>8</v>
      </c>
      <c r="W27" s="107">
        <f t="shared" si="7"/>
        <v>1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24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1</v>
      </c>
      <c r="R32" s="113">
        <f>G32</f>
        <v>0</v>
      </c>
      <c r="S32" s="113"/>
      <c r="T32" s="113"/>
      <c r="U32" s="113">
        <f>G32</f>
        <v>0</v>
      </c>
      <c r="V32" s="113">
        <f>E32</f>
        <v>1</v>
      </c>
      <c r="W32" s="113"/>
      <c r="X32" s="113"/>
      <c r="Y32" s="98"/>
      <c r="Z32" s="179">
        <f>M38</f>
        <v>9</v>
      </c>
      <c r="AA32" s="179">
        <f>Q38</f>
        <v>7</v>
      </c>
      <c r="AB32" s="179">
        <f>U38</f>
        <v>1</v>
      </c>
      <c r="AC32" s="179">
        <f>AA32-AB32</f>
        <v>6</v>
      </c>
      <c r="AD32" s="180"/>
      <c r="AE32" s="180"/>
      <c r="AF32" s="180"/>
      <c r="AG32" s="181">
        <f>Z32*100000+AA32*10-AB32*9</f>
        <v>900061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7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7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>
        <v>5</v>
      </c>
      <c r="BV32" s="116" t="s">
        <v>13</v>
      </c>
      <c r="BW32" s="214">
        <v>4</v>
      </c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3</v>
      </c>
      <c r="AA33" s="98">
        <f>R38</f>
        <v>4</v>
      </c>
      <c r="AB33" s="98">
        <f>V38</f>
        <v>4</v>
      </c>
      <c r="AC33" s="98">
        <f>AA33-AB33</f>
        <v>0</v>
      </c>
      <c r="AD33" s="104"/>
      <c r="AE33" s="104"/>
      <c r="AF33" s="104"/>
      <c r="AG33" s="181">
        <f>Z33*100000+AA33*10-AB33*9</f>
        <v>300004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4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300004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4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6</v>
      </c>
      <c r="BE33" s="55">
        <f>VLOOKUP(2,AS32:AW35,4,FALSE)</f>
        <v>6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4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4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4</v>
      </c>
      <c r="X34" s="113"/>
      <c r="Y34" s="98"/>
      <c r="Z34" s="186">
        <f>O38</f>
        <v>0</v>
      </c>
      <c r="AA34" s="186">
        <f>S38</f>
        <v>0</v>
      </c>
      <c r="AB34" s="186">
        <f>W38</f>
        <v>8</v>
      </c>
      <c r="AC34" s="186">
        <f>AA34-AB34</f>
        <v>-8</v>
      </c>
      <c r="AD34" s="187"/>
      <c r="AE34" s="187"/>
      <c r="AF34" s="187"/>
      <c r="AG34" s="181">
        <f>Z34*100000+AA34*10-AB34*9</f>
        <v>-72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8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-72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8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1</v>
      </c>
      <c r="CD34" s="98">
        <f>IF(G34=Spielplan!G34,Punktemodus!$B$7,0)</f>
        <v>1</v>
      </c>
      <c r="CE34" s="98">
        <f>IF(E34=Spielplan!E34,IF(G34=Spielplan!G34,Punktemodus!$B$5,0),0)</f>
        <v>2</v>
      </c>
      <c r="CF34" s="117">
        <f>IF(Spielplan!E34&lt;&gt;"",SUM(BZ34:CE34),0)</f>
        <v>9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3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2</v>
      </c>
      <c r="S35" s="113"/>
      <c r="T35" s="113">
        <f>G35</f>
        <v>3</v>
      </c>
      <c r="U35" s="113"/>
      <c r="V35" s="113">
        <f>G35</f>
        <v>3</v>
      </c>
      <c r="W35" s="113"/>
      <c r="X35" s="113">
        <f>E35</f>
        <v>2</v>
      </c>
      <c r="Y35" s="98"/>
      <c r="Z35" s="183">
        <f>P38</f>
        <v>6</v>
      </c>
      <c r="AA35" s="183">
        <f>T38</f>
        <v>6</v>
      </c>
      <c r="AB35" s="183">
        <f>X38</f>
        <v>4</v>
      </c>
      <c r="AC35" s="183">
        <f>AA35-AB35</f>
        <v>2</v>
      </c>
      <c r="AD35" s="184"/>
      <c r="AE35" s="184"/>
      <c r="AF35" s="184"/>
      <c r="AG35" s="181">
        <f>Z35*100000+AA35*10-AB35*9</f>
        <v>600024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6</v>
      </c>
      <c r="AK35" s="183">
        <f t="shared" si="9"/>
        <v>6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600024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6</v>
      </c>
      <c r="AV35" s="71">
        <f t="shared" si="10"/>
        <v>6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8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900061</v>
      </c>
      <c r="AO36" s="176">
        <f>AG33+SUM(AO32:AO35)</f>
        <v>300004</v>
      </c>
      <c r="AP36" s="176">
        <f>AG34+SUM(AP32:AP35)</f>
        <v>-72</v>
      </c>
      <c r="AQ36" s="176">
        <f>AG35+SUM(AQ32:AQ35)</f>
        <v>600024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0</v>
      </c>
      <c r="T37" s="113"/>
      <c r="U37" s="113"/>
      <c r="V37" s="113">
        <f>G37</f>
        <v>0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1</v>
      </c>
      <c r="CE37" s="98">
        <f>IF(E37=Spielplan!E37,IF(G37=Spielplan!G37,Punktemodus!$B$5,0),0)</f>
        <v>2</v>
      </c>
      <c r="CF37" s="117">
        <f>IF(Spielplan!E37&lt;&gt;"",SUM(BZ37:CE37),0)</f>
        <v>9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3</v>
      </c>
      <c r="O38" s="107">
        <f t="shared" si="11"/>
        <v>0</v>
      </c>
      <c r="P38" s="107">
        <f t="shared" si="11"/>
        <v>6</v>
      </c>
      <c r="Q38" s="107">
        <f t="shared" si="11"/>
        <v>7</v>
      </c>
      <c r="R38" s="107">
        <f t="shared" si="11"/>
        <v>4</v>
      </c>
      <c r="S38" s="107">
        <f t="shared" si="11"/>
        <v>0</v>
      </c>
      <c r="T38" s="107">
        <f t="shared" si="11"/>
        <v>6</v>
      </c>
      <c r="U38" s="107">
        <f t="shared" si="11"/>
        <v>1</v>
      </c>
      <c r="V38" s="107">
        <f t="shared" si="11"/>
        <v>4</v>
      </c>
      <c r="W38" s="107">
        <f t="shared" si="11"/>
        <v>8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29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7</v>
      </c>
      <c r="AA43" s="179">
        <f>Q49</f>
        <v>5</v>
      </c>
      <c r="AB43" s="179">
        <f>U49</f>
        <v>2</v>
      </c>
      <c r="AC43" s="179">
        <f>AA43-AB43</f>
        <v>3</v>
      </c>
      <c r="AD43" s="180"/>
      <c r="AE43" s="180"/>
      <c r="AF43" s="180"/>
      <c r="AG43" s="181">
        <f>Z43*100000+AA43*10-AB43*9</f>
        <v>700032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5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700032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5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5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500033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5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500033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5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5</v>
      </c>
      <c r="BE44" s="67">
        <f>VLOOKUP(2,AS43:AW46,4,FALSE)</f>
        <v>6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1</v>
      </c>
      <c r="AB45" s="186">
        <f>W49</f>
        <v>7</v>
      </c>
      <c r="AC45" s="186">
        <f>AA45-AB45</f>
        <v>-6</v>
      </c>
      <c r="AD45" s="187"/>
      <c r="AE45" s="187"/>
      <c r="AF45" s="187"/>
      <c r="AG45" s="181">
        <f>Z45*100000+AA45*10-AB45*9</f>
        <v>-53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7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-53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7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5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4</v>
      </c>
      <c r="AA46" s="183">
        <f>T49</f>
        <v>5</v>
      </c>
      <c r="AB46" s="183">
        <f>X49</f>
        <v>5</v>
      </c>
      <c r="AC46" s="183">
        <f>AA46-AB46</f>
        <v>0</v>
      </c>
      <c r="AD46" s="184"/>
      <c r="AE46" s="184"/>
      <c r="AF46" s="184"/>
      <c r="AG46" s="181">
        <f>Z46*100000+AA46*10-AB46*9</f>
        <v>400005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5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400005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5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7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700032</v>
      </c>
      <c r="AO47" s="176">
        <f>AG44+SUM(AO43:AO46)</f>
        <v>500033</v>
      </c>
      <c r="AP47" s="176">
        <f>AG45+SUM(AP43:AP46)</f>
        <v>-53</v>
      </c>
      <c r="AQ47" s="176">
        <f>AG46+SUM(AQ43:AQ46)</f>
        <v>400005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0</v>
      </c>
      <c r="T48" s="113"/>
      <c r="U48" s="113"/>
      <c r="V48" s="113">
        <f>G48</f>
        <v>0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5</v>
      </c>
      <c r="O49" s="107">
        <f t="shared" si="15"/>
        <v>0</v>
      </c>
      <c r="P49" s="107">
        <f t="shared" si="15"/>
        <v>4</v>
      </c>
      <c r="Q49" s="107">
        <f t="shared" si="15"/>
        <v>5</v>
      </c>
      <c r="R49" s="107">
        <f t="shared" si="15"/>
        <v>6</v>
      </c>
      <c r="S49" s="107">
        <f t="shared" si="15"/>
        <v>1</v>
      </c>
      <c r="T49" s="107">
        <f t="shared" si="15"/>
        <v>5</v>
      </c>
      <c r="U49" s="107">
        <f t="shared" si="15"/>
        <v>2</v>
      </c>
      <c r="V49" s="107">
        <f t="shared" si="15"/>
        <v>3</v>
      </c>
      <c r="W49" s="107">
        <f t="shared" si="15"/>
        <v>7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172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25</v>
      </c>
      <c r="CG49" s="118">
        <f>CF16+CF27+CF38+CF49</f>
        <v>95</v>
      </c>
      <c r="CH49" s="98"/>
      <c r="CI49" s="98"/>
      <c r="CJ49" s="98"/>
      <c r="CK49" s="98"/>
      <c r="CL49" s="98"/>
      <c r="CM49" s="121">
        <f>CM41+CG49</f>
        <v>172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/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339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Andi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Andi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2</v>
      </c>
      <c r="AA10" s="179">
        <f>Q16</f>
        <v>3</v>
      </c>
      <c r="AB10" s="179">
        <f>U16</f>
        <v>4</v>
      </c>
      <c r="AC10" s="179">
        <f>AA10-AB10</f>
        <v>-1</v>
      </c>
      <c r="AD10" s="180"/>
      <c r="AE10" s="180"/>
      <c r="AF10" s="180"/>
      <c r="AG10" s="181">
        <f>Z10*100000+AA10*10-AB10*9</f>
        <v>199994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2</v>
      </c>
      <c r="AK10" s="179">
        <f t="shared" si="1"/>
        <v>3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199994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2</v>
      </c>
      <c r="AV10" s="71">
        <f t="shared" si="2"/>
        <v>3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5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0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1</v>
      </c>
      <c r="AA11" s="98">
        <f>R16</f>
        <v>2</v>
      </c>
      <c r="AB11" s="98">
        <f>V16</f>
        <v>5</v>
      </c>
      <c r="AC11" s="98">
        <f>AA11-AB11</f>
        <v>-3</v>
      </c>
      <c r="AD11" s="104"/>
      <c r="AE11" s="104"/>
      <c r="AF11" s="104"/>
      <c r="AG11" s="181">
        <f>Z11*100000+AA11*10-AB11*9</f>
        <v>99975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2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2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5</v>
      </c>
      <c r="BE11" s="30">
        <f>VLOOKUP(2,AS10:AW13,4,FALSE)</f>
        <v>4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5</v>
      </c>
      <c r="AB12" s="186">
        <f>W16</f>
        <v>3</v>
      </c>
      <c r="AC12" s="186">
        <f>AA12-AB12</f>
        <v>2</v>
      </c>
      <c r="AD12" s="187"/>
      <c r="AE12" s="187"/>
      <c r="AF12" s="187"/>
      <c r="AG12" s="181">
        <f>Z12*100000+AA12*10-AB12*9</f>
        <v>700023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5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700023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5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2</v>
      </c>
      <c r="BE12" s="124">
        <f>VLOOKUP(3,AS10:AW13,4,FALSE)</f>
        <v>3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5</v>
      </c>
      <c r="AA13" s="183">
        <f>T16</f>
        <v>4</v>
      </c>
      <c r="AB13" s="183">
        <f>X16</f>
        <v>2</v>
      </c>
      <c r="AC13" s="183">
        <f>AA13-AB13</f>
        <v>2</v>
      </c>
      <c r="AD13" s="184"/>
      <c r="AE13" s="184"/>
      <c r="AF13" s="184"/>
      <c r="AG13" s="181">
        <f>Z13*100000+AA13*10-AB13*9</f>
        <v>500022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5</v>
      </c>
      <c r="AK13" s="183">
        <f t="shared" si="1"/>
        <v>4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500022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5</v>
      </c>
      <c r="AV13" s="71">
        <f t="shared" si="2"/>
        <v>4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199994</v>
      </c>
      <c r="AO14" s="176">
        <f>AG11+SUM(AO10:AO13)</f>
        <v>99975</v>
      </c>
      <c r="AP14" s="176">
        <f>AG12+SUM(AP10:AP13)</f>
        <v>700023</v>
      </c>
      <c r="AQ14" s="176">
        <f>AG13+SUM(AQ10:AQ13)</f>
        <v>500022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>
        <v>3</v>
      </c>
      <c r="BV14" s="116" t="s">
        <v>13</v>
      </c>
      <c r="BW14" s="214">
        <v>2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2</v>
      </c>
      <c r="N16" s="107">
        <f t="shared" si="3"/>
        <v>1</v>
      </c>
      <c r="O16" s="107">
        <f t="shared" si="3"/>
        <v>7</v>
      </c>
      <c r="P16" s="107">
        <f t="shared" si="3"/>
        <v>5</v>
      </c>
      <c r="Q16" s="107">
        <f t="shared" si="3"/>
        <v>3</v>
      </c>
      <c r="R16" s="107">
        <f t="shared" si="3"/>
        <v>2</v>
      </c>
      <c r="S16" s="107">
        <f t="shared" si="3"/>
        <v>5</v>
      </c>
      <c r="T16" s="107">
        <f t="shared" si="3"/>
        <v>4</v>
      </c>
      <c r="U16" s="107">
        <f t="shared" si="3"/>
        <v>4</v>
      </c>
      <c r="V16" s="107">
        <f t="shared" si="3"/>
        <v>5</v>
      </c>
      <c r="W16" s="107">
        <f t="shared" si="3"/>
        <v>3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3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19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33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2</v>
      </c>
      <c r="AC21" s="179">
        <f>AA21-AB21</f>
        <v>3</v>
      </c>
      <c r="AD21" s="180"/>
      <c r="AE21" s="180"/>
      <c r="AF21" s="180"/>
      <c r="AG21" s="181">
        <f>Z21*100000+AA21*10-AB21*9</f>
        <v>700032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5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5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5</v>
      </c>
      <c r="AC22" s="98">
        <f>AA22-AB22</f>
        <v>-4</v>
      </c>
      <c r="AD22" s="104"/>
      <c r="AE22" s="104"/>
      <c r="AF22" s="104"/>
      <c r="AG22" s="181">
        <f>Z22*100000+AA22*10-AB22*9</f>
        <v>99965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99965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5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7</v>
      </c>
      <c r="AB23" s="186">
        <f>W27</f>
        <v>3</v>
      </c>
      <c r="AC23" s="186">
        <f>AA23-AB23</f>
        <v>4</v>
      </c>
      <c r="AD23" s="187"/>
      <c r="AE23" s="187"/>
      <c r="AF23" s="187"/>
      <c r="AG23" s="181">
        <f>Z23*100000+AA23*10-AB23*9</f>
        <v>700043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7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7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1</v>
      </c>
      <c r="BE23" s="124">
        <f>VLOOKUP(3,AS21:AW24,4,FALSE)</f>
        <v>2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Russland</v>
      </c>
      <c r="BM23" s="70"/>
      <c r="BN23" s="214">
        <v>1</v>
      </c>
      <c r="BO23" s="116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Russland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1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1</v>
      </c>
      <c r="Y24" s="98"/>
      <c r="Z24" s="183">
        <f>P27</f>
        <v>1</v>
      </c>
      <c r="AA24" s="183">
        <f>T27</f>
        <v>2</v>
      </c>
      <c r="AB24" s="183">
        <f>X27</f>
        <v>5</v>
      </c>
      <c r="AC24" s="183">
        <f>AA24-AB24</f>
        <v>-3</v>
      </c>
      <c r="AD24" s="184"/>
      <c r="AE24" s="184"/>
      <c r="AF24" s="184"/>
      <c r="AG24" s="181">
        <f>Z24*100000+AA24*10-AB24*9</f>
        <v>99975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1</v>
      </c>
      <c r="AK24" s="183">
        <f t="shared" si="5"/>
        <v>2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99975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1</v>
      </c>
      <c r="AV24" s="71">
        <f t="shared" si="6"/>
        <v>2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700032</v>
      </c>
      <c r="AO25" s="176">
        <f>AG22+SUM(AO21:AO24)</f>
        <v>99965</v>
      </c>
      <c r="AP25" s="176">
        <f>AG23+SUM(AP21:AP24)</f>
        <v>700043</v>
      </c>
      <c r="AQ25" s="176">
        <f>AG24+SUM(AQ21:AQ24)</f>
        <v>99975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7</v>
      </c>
      <c r="P27" s="107">
        <f t="shared" si="7"/>
        <v>1</v>
      </c>
      <c r="Q27" s="107">
        <f t="shared" si="7"/>
        <v>5</v>
      </c>
      <c r="R27" s="107">
        <f t="shared" si="7"/>
        <v>1</v>
      </c>
      <c r="S27" s="107">
        <f t="shared" si="7"/>
        <v>7</v>
      </c>
      <c r="T27" s="107">
        <f t="shared" si="7"/>
        <v>2</v>
      </c>
      <c r="U27" s="107">
        <f t="shared" si="7"/>
        <v>2</v>
      </c>
      <c r="V27" s="107">
        <f t="shared" si="7"/>
        <v>5</v>
      </c>
      <c r="W27" s="107">
        <f t="shared" si="7"/>
        <v>3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2</v>
      </c>
      <c r="AC32" s="179">
        <f>AA32-AB32</f>
        <v>4</v>
      </c>
      <c r="AD32" s="180"/>
      <c r="AE32" s="180"/>
      <c r="AF32" s="180"/>
      <c r="AG32" s="181">
        <f>Z32*100000+AA32*10-AB32*9</f>
        <v>900042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900042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Russland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Russland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1</v>
      </c>
      <c r="U33" s="113"/>
      <c r="V33" s="113"/>
      <c r="W33" s="113">
        <f>G33</f>
        <v>1</v>
      </c>
      <c r="X33" s="113">
        <f>E33</f>
        <v>0</v>
      </c>
      <c r="Y33" s="98"/>
      <c r="Z33" s="98">
        <f>N38</f>
        <v>4</v>
      </c>
      <c r="AA33" s="98">
        <f>R38</f>
        <v>5</v>
      </c>
      <c r="AB33" s="98">
        <f>V38</f>
        <v>4</v>
      </c>
      <c r="AC33" s="98">
        <f>AA33-AB33</f>
        <v>1</v>
      </c>
      <c r="AD33" s="104"/>
      <c r="AE33" s="104"/>
      <c r="AF33" s="104"/>
      <c r="AG33" s="181">
        <f>Z33*100000+AA33*10-AB33*9</f>
        <v>400014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4</v>
      </c>
      <c r="AK33" s="98">
        <f t="shared" si="9"/>
        <v>5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400014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4</v>
      </c>
      <c r="AV33" s="71">
        <f t="shared" si="10"/>
        <v>5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4</v>
      </c>
      <c r="BE33" s="55">
        <f>VLOOKUP(2,AS32:AW35,4,FALSE)</f>
        <v>5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5</v>
      </c>
      <c r="AC34" s="186">
        <f>AA34-AB34</f>
        <v>-5</v>
      </c>
      <c r="AD34" s="187"/>
      <c r="AE34" s="187"/>
      <c r="AF34" s="187"/>
      <c r="AG34" s="181">
        <f>Z34*100000+AA34*10-AB34*9</f>
        <v>-45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-45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2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2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2</v>
      </c>
      <c r="Y35" s="98"/>
      <c r="Z35" s="183">
        <f>P38</f>
        <v>4</v>
      </c>
      <c r="AA35" s="183">
        <f>T38</f>
        <v>4</v>
      </c>
      <c r="AB35" s="183">
        <f>X38</f>
        <v>4</v>
      </c>
      <c r="AC35" s="183">
        <f>AA35-AB35</f>
        <v>0</v>
      </c>
      <c r="AD35" s="184"/>
      <c r="AE35" s="184"/>
      <c r="AF35" s="184"/>
      <c r="AG35" s="181">
        <f>Z35*100000+AA35*10-AB35*9</f>
        <v>400004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4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400004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4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5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900042</v>
      </c>
      <c r="AO36" s="176">
        <f>AG33+SUM(AO32:AO35)</f>
        <v>400014</v>
      </c>
      <c r="AP36" s="176">
        <f>AG34+SUM(AP32:AP35)</f>
        <v>-45</v>
      </c>
      <c r="AQ36" s="176">
        <f>AG35+SUM(AQ32:AQ35)</f>
        <v>400004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0</v>
      </c>
      <c r="T37" s="113"/>
      <c r="U37" s="113"/>
      <c r="V37" s="113">
        <f>G37</f>
        <v>0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1</v>
      </c>
      <c r="CE37" s="98">
        <f>IF(E37=Spielplan!E37,IF(G37=Spielplan!G37,Punktemodus!$B$5,0),0)</f>
        <v>2</v>
      </c>
      <c r="CF37" s="117">
        <f>IF(Spielplan!E37&lt;&gt;"",SUM(BZ37:CE37),0)</f>
        <v>9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0</v>
      </c>
      <c r="P38" s="107">
        <f t="shared" si="11"/>
        <v>4</v>
      </c>
      <c r="Q38" s="107">
        <f t="shared" si="11"/>
        <v>6</v>
      </c>
      <c r="R38" s="107">
        <f t="shared" si="11"/>
        <v>5</v>
      </c>
      <c r="S38" s="107">
        <f t="shared" si="11"/>
        <v>0</v>
      </c>
      <c r="T38" s="107">
        <f t="shared" si="11"/>
        <v>4</v>
      </c>
      <c r="U38" s="107">
        <f t="shared" si="11"/>
        <v>2</v>
      </c>
      <c r="V38" s="107">
        <f t="shared" si="11"/>
        <v>4</v>
      </c>
      <c r="W38" s="107">
        <f t="shared" si="11"/>
        <v>5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31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Russland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Russland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63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1</v>
      </c>
      <c r="R43" s="113">
        <f>G43</f>
        <v>0</v>
      </c>
      <c r="S43" s="113"/>
      <c r="T43" s="113"/>
      <c r="U43" s="113">
        <f>G43</f>
        <v>0</v>
      </c>
      <c r="V43" s="113">
        <f>E43</f>
        <v>1</v>
      </c>
      <c r="W43" s="113"/>
      <c r="X43" s="113"/>
      <c r="Y43" s="98"/>
      <c r="Z43" s="179">
        <f>M49</f>
        <v>7</v>
      </c>
      <c r="AA43" s="179">
        <f>Q49</f>
        <v>4</v>
      </c>
      <c r="AB43" s="179">
        <f>U49</f>
        <v>1</v>
      </c>
      <c r="AC43" s="179">
        <f>AA43-AB43</f>
        <v>3</v>
      </c>
      <c r="AD43" s="180"/>
      <c r="AE43" s="180"/>
      <c r="AF43" s="180"/>
      <c r="AG43" s="181">
        <f>Z43*100000+AA43*10-AB43*9</f>
        <v>700031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4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700031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4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4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2</v>
      </c>
      <c r="F44" s="115" t="s">
        <v>13</v>
      </c>
      <c r="G44" s="214">
        <v>3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2</v>
      </c>
      <c r="T44" s="113">
        <f>G44</f>
        <v>3</v>
      </c>
      <c r="U44" s="113"/>
      <c r="V44" s="113"/>
      <c r="W44" s="113">
        <f>G44</f>
        <v>3</v>
      </c>
      <c r="X44" s="113">
        <f>E44</f>
        <v>2</v>
      </c>
      <c r="Y44" s="98"/>
      <c r="Z44" s="98">
        <f>N49</f>
        <v>4</v>
      </c>
      <c r="AA44" s="98">
        <f>R49</f>
        <v>3</v>
      </c>
      <c r="AB44" s="98">
        <f>V49</f>
        <v>3</v>
      </c>
      <c r="AC44" s="98">
        <f>AA44-AB44</f>
        <v>0</v>
      </c>
      <c r="AD44" s="104"/>
      <c r="AE44" s="104"/>
      <c r="AF44" s="104"/>
      <c r="AG44" s="181">
        <f>Z44*100000+AA44*10-AB44*9</f>
        <v>400003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4</v>
      </c>
      <c r="AK44" s="98">
        <f t="shared" si="13"/>
        <v>3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401003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3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3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80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1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1</v>
      </c>
      <c r="AA45" s="186">
        <f>S49</f>
        <v>3</v>
      </c>
      <c r="AB45" s="186">
        <f>W49</f>
        <v>6</v>
      </c>
      <c r="AC45" s="186">
        <f>AA45-AB45</f>
        <v>-3</v>
      </c>
      <c r="AD45" s="187"/>
      <c r="AE45" s="187"/>
      <c r="AF45" s="187"/>
      <c r="AG45" s="181">
        <f>Z45*100000+AA45*10-AB45*9</f>
        <v>99976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3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99976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3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5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33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4</v>
      </c>
      <c r="AA46" s="183">
        <f>T49</f>
        <v>5</v>
      </c>
      <c r="AB46" s="183">
        <f>X49</f>
        <v>5</v>
      </c>
      <c r="AC46" s="183">
        <f>AA46-AB46</f>
        <v>0</v>
      </c>
      <c r="AD46" s="184"/>
      <c r="AE46" s="184"/>
      <c r="AF46" s="184"/>
      <c r="AG46" s="181">
        <f>Z46*100000+AA46*10-AB46*9</f>
        <v>400005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4</v>
      </c>
      <c r="AK46" s="183">
        <f t="shared" si="13"/>
        <v>5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1000</v>
      </c>
      <c r="AP46" s="176">
        <f>IF(AJ45=AJ46,IF(E44&gt;G44,1000,0),0)</f>
        <v>0</v>
      </c>
      <c r="AQ46" s="175"/>
      <c r="AR46" s="176">
        <f>AQ47</f>
        <v>400005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5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3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700031</v>
      </c>
      <c r="AO47" s="176">
        <f>AG44+SUM(AO43:AO46)</f>
        <v>401003</v>
      </c>
      <c r="AP47" s="176">
        <f>AG45+SUM(AP43:AP46)</f>
        <v>99976</v>
      </c>
      <c r="AQ47" s="176">
        <f>AG46+SUM(AQ43:AQ46)</f>
        <v>400005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4</v>
      </c>
      <c r="O49" s="107">
        <f t="shared" si="15"/>
        <v>1</v>
      </c>
      <c r="P49" s="107">
        <f t="shared" si="15"/>
        <v>4</v>
      </c>
      <c r="Q49" s="107">
        <f t="shared" si="15"/>
        <v>4</v>
      </c>
      <c r="R49" s="107">
        <f t="shared" si="15"/>
        <v>3</v>
      </c>
      <c r="S49" s="107">
        <f t="shared" si="15"/>
        <v>3</v>
      </c>
      <c r="T49" s="107">
        <f t="shared" si="15"/>
        <v>5</v>
      </c>
      <c r="U49" s="107">
        <f t="shared" si="15"/>
        <v>1</v>
      </c>
      <c r="V49" s="107">
        <f t="shared" si="15"/>
        <v>3</v>
      </c>
      <c r="W49" s="107">
        <f t="shared" si="15"/>
        <v>6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143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17</v>
      </c>
      <c r="CG49" s="118">
        <f>CF16+CF27+CF38+CF49</f>
        <v>80</v>
      </c>
      <c r="CH49" s="98"/>
      <c r="CI49" s="98"/>
      <c r="CJ49" s="98"/>
      <c r="CK49" s="98"/>
      <c r="CL49" s="98"/>
      <c r="CM49" s="121">
        <f>CM41+CG49</f>
        <v>143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Renate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Renate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1</v>
      </c>
      <c r="AA10" s="179">
        <f>Q16</f>
        <v>1</v>
      </c>
      <c r="AB10" s="179">
        <f>U16</f>
        <v>4</v>
      </c>
      <c r="AC10" s="179">
        <f>AA10-AB10</f>
        <v>-3</v>
      </c>
      <c r="AD10" s="180"/>
      <c r="AE10" s="180"/>
      <c r="AF10" s="180"/>
      <c r="AG10" s="181">
        <f>Z10*100000+AA10*10-AB10*9</f>
        <v>99974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1</v>
      </c>
      <c r="AK10" s="179">
        <f t="shared" si="1"/>
        <v>1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99974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1</v>
      </c>
      <c r="AV10" s="71">
        <f t="shared" si="2"/>
        <v>1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9</v>
      </c>
      <c r="BE10" s="20">
        <f>VLOOKUP(1,AS10:AW13,4,FALSE)</f>
        <v>6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2</v>
      </c>
      <c r="AA11" s="98">
        <f>R16</f>
        <v>3</v>
      </c>
      <c r="AB11" s="98">
        <f>V16</f>
        <v>4</v>
      </c>
      <c r="AC11" s="98">
        <f>AA11-AB11</f>
        <v>-1</v>
      </c>
      <c r="AD11" s="104"/>
      <c r="AE11" s="104"/>
      <c r="AF11" s="104"/>
      <c r="AG11" s="181">
        <f>Z11*100000+AA11*10-AB11*9</f>
        <v>199994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2</v>
      </c>
      <c r="AK11" s="98">
        <f t="shared" si="1"/>
        <v>3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199994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2</v>
      </c>
      <c r="AV11" s="71">
        <f t="shared" si="2"/>
        <v>3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4</v>
      </c>
      <c r="BE11" s="30">
        <f>VLOOKUP(2,AS10:AW13,4,FALSE)</f>
        <v>3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0</v>
      </c>
      <c r="X12" s="113"/>
      <c r="Y12" s="98"/>
      <c r="Z12" s="186">
        <f>O16</f>
        <v>9</v>
      </c>
      <c r="AA12" s="186">
        <f>S16</f>
        <v>6</v>
      </c>
      <c r="AB12" s="186">
        <f>W16</f>
        <v>2</v>
      </c>
      <c r="AC12" s="186">
        <f>AA12-AB12</f>
        <v>4</v>
      </c>
      <c r="AD12" s="187"/>
      <c r="AE12" s="187"/>
      <c r="AF12" s="187"/>
      <c r="AG12" s="181">
        <f>Z12*100000+AA12*10-AB12*9</f>
        <v>900042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9</v>
      </c>
      <c r="AK12" s="186">
        <f t="shared" si="1"/>
        <v>6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900042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9</v>
      </c>
      <c r="AV12" s="71">
        <f t="shared" si="2"/>
        <v>6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2</v>
      </c>
      <c r="BE12" s="124">
        <f>VLOOKUP(3,AS10:AW13,4,FALSE)</f>
        <v>3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4</v>
      </c>
      <c r="AA13" s="183">
        <f>T16</f>
        <v>3</v>
      </c>
      <c r="AB13" s="183">
        <f>X16</f>
        <v>3</v>
      </c>
      <c r="AC13" s="183">
        <f>AA13-AB13</f>
        <v>0</v>
      </c>
      <c r="AD13" s="184"/>
      <c r="AE13" s="184"/>
      <c r="AF13" s="184"/>
      <c r="AG13" s="181">
        <f>Z13*100000+AA13*10-AB13*9</f>
        <v>400003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4</v>
      </c>
      <c r="AK13" s="183">
        <f t="shared" si="1"/>
        <v>3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400003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4</v>
      </c>
      <c r="AV13" s="71">
        <f t="shared" si="2"/>
        <v>3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99974</v>
      </c>
      <c r="AO14" s="176">
        <f>AG11+SUM(AO10:AO13)</f>
        <v>199994</v>
      </c>
      <c r="AP14" s="176">
        <f>AG12+SUM(AP10:AP13)</f>
        <v>900042</v>
      </c>
      <c r="AQ14" s="176">
        <f>AG13+SUM(AQ10:AQ13)</f>
        <v>400003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1</v>
      </c>
      <c r="CE14" s="98">
        <f>IF(E14=Spielplan!E14,IF(G14=Spielplan!G14,Punktemodus!$B$5,0),0)</f>
        <v>2</v>
      </c>
      <c r="CF14" s="117">
        <f>IF(Spielplan!E14&lt;&gt;"",SUM(BZ14:CE14),0)</f>
        <v>9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1</v>
      </c>
      <c r="N16" s="107">
        <f t="shared" si="3"/>
        <v>2</v>
      </c>
      <c r="O16" s="107">
        <f t="shared" si="3"/>
        <v>9</v>
      </c>
      <c r="P16" s="107">
        <f t="shared" si="3"/>
        <v>4</v>
      </c>
      <c r="Q16" s="107">
        <f t="shared" si="3"/>
        <v>1</v>
      </c>
      <c r="R16" s="107">
        <f t="shared" si="3"/>
        <v>3</v>
      </c>
      <c r="S16" s="107">
        <f t="shared" si="3"/>
        <v>6</v>
      </c>
      <c r="T16" s="107">
        <f t="shared" si="3"/>
        <v>3</v>
      </c>
      <c r="U16" s="107">
        <f t="shared" si="3"/>
        <v>4</v>
      </c>
      <c r="V16" s="107">
        <f t="shared" si="3"/>
        <v>4</v>
      </c>
      <c r="W16" s="107">
        <f t="shared" si="3"/>
        <v>2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26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23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9</v>
      </c>
      <c r="AA21" s="179">
        <f>Q27</f>
        <v>7</v>
      </c>
      <c r="AB21" s="179">
        <f>U27</f>
        <v>3</v>
      </c>
      <c r="AC21" s="179">
        <f>AA21-AB21</f>
        <v>4</v>
      </c>
      <c r="AD21" s="180"/>
      <c r="AE21" s="180"/>
      <c r="AF21" s="180"/>
      <c r="AG21" s="181">
        <f>Z21*100000+AA21*10-AB21*9</f>
        <v>900043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9</v>
      </c>
      <c r="AK21" s="179">
        <f t="shared" si="5"/>
        <v>7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900043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9</v>
      </c>
      <c r="AV21" s="71">
        <f t="shared" si="6"/>
        <v>7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9</v>
      </c>
      <c r="BE21" s="44">
        <f>VLOOKUP(1,AS21:AW24,4,FALSE)</f>
        <v>7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8</v>
      </c>
      <c r="AC22" s="98">
        <f>AA22-AB22</f>
        <v>-7</v>
      </c>
      <c r="AD22" s="104"/>
      <c r="AE22" s="104"/>
      <c r="AF22" s="104"/>
      <c r="AG22" s="181">
        <f>Z22*100000+AA22*10-AB22*9</f>
        <v>-62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-62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6</v>
      </c>
      <c r="AA23" s="186">
        <f>S27</f>
        <v>6</v>
      </c>
      <c r="AB23" s="186">
        <f>W27</f>
        <v>3</v>
      </c>
      <c r="AC23" s="186">
        <f>AA23-AB23</f>
        <v>3</v>
      </c>
      <c r="AD23" s="187"/>
      <c r="AE23" s="187"/>
      <c r="AF23" s="187"/>
      <c r="AG23" s="181">
        <f>Z23*100000+AA23*10-AB23*9</f>
        <v>600033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6</v>
      </c>
      <c r="AK23" s="186">
        <f t="shared" si="5"/>
        <v>6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600033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6</v>
      </c>
      <c r="AV23" s="71">
        <f t="shared" si="6"/>
        <v>6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0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4</v>
      </c>
      <c r="AB24" s="183">
        <f>X27</f>
        <v>4</v>
      </c>
      <c r="AC24" s="183">
        <f>AA24-AB24</f>
        <v>0</v>
      </c>
      <c r="AD24" s="184"/>
      <c r="AE24" s="184"/>
      <c r="AF24" s="184"/>
      <c r="AG24" s="181">
        <f>Z24*100000+AA24*10-AB24*9</f>
        <v>300004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4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300004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4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900043</v>
      </c>
      <c r="AO25" s="176">
        <f>AG22+SUM(AO21:AO24)</f>
        <v>-62</v>
      </c>
      <c r="AP25" s="176">
        <f>AG23+SUM(AP21:AP24)</f>
        <v>600033</v>
      </c>
      <c r="AQ25" s="176">
        <f>AG24+SUM(AQ21:AQ24)</f>
        <v>300004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2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9</v>
      </c>
      <c r="N27" s="107">
        <f t="shared" si="7"/>
        <v>0</v>
      </c>
      <c r="O27" s="107">
        <f t="shared" si="7"/>
        <v>6</v>
      </c>
      <c r="P27" s="107">
        <f t="shared" si="7"/>
        <v>3</v>
      </c>
      <c r="Q27" s="107">
        <f t="shared" si="7"/>
        <v>7</v>
      </c>
      <c r="R27" s="107">
        <f t="shared" si="7"/>
        <v>1</v>
      </c>
      <c r="S27" s="107">
        <f t="shared" si="7"/>
        <v>6</v>
      </c>
      <c r="T27" s="107">
        <f t="shared" si="7"/>
        <v>4</v>
      </c>
      <c r="U27" s="107">
        <f t="shared" si="7"/>
        <v>3</v>
      </c>
      <c r="V27" s="107">
        <f t="shared" si="7"/>
        <v>8</v>
      </c>
      <c r="W27" s="107">
        <f t="shared" si="7"/>
        <v>3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16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2</v>
      </c>
      <c r="AC32" s="179">
        <f>AA32-AB32</f>
        <v>4</v>
      </c>
      <c r="AD32" s="180"/>
      <c r="AE32" s="180"/>
      <c r="AF32" s="180"/>
      <c r="AG32" s="181">
        <f>Z32*100000+AA32*10-AB32*9</f>
        <v>900042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900042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1</v>
      </c>
      <c r="BQ32" s="13" t="str">
        <f>IF(BP25="","",IF(BN25=BP25,IF(BU25&gt;BW25,BL25,BQ25),IF(BN25&gt;BP25,BL25,BQ25)))</f>
        <v>Frankreich</v>
      </c>
      <c r="BR32" s="70"/>
      <c r="BS32" s="69" t="s">
        <v>47</v>
      </c>
      <c r="BT32" s="98"/>
      <c r="BU32" s="214">
        <v>3</v>
      </c>
      <c r="BV32" s="116" t="s">
        <v>13</v>
      </c>
      <c r="BW32" s="214">
        <v>2</v>
      </c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2</v>
      </c>
      <c r="AA33" s="98">
        <f>R38</f>
        <v>3</v>
      </c>
      <c r="AB33" s="98">
        <f>V38</f>
        <v>4</v>
      </c>
      <c r="AC33" s="98">
        <f>AA33-AB33</f>
        <v>-1</v>
      </c>
      <c r="AD33" s="104"/>
      <c r="AE33" s="104"/>
      <c r="AF33" s="104"/>
      <c r="AG33" s="181">
        <f>Z33*100000+AA33*10-AB33*9</f>
        <v>199994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2</v>
      </c>
      <c r="AK33" s="98">
        <f t="shared" si="9"/>
        <v>3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199994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2</v>
      </c>
      <c r="AV33" s="71">
        <f t="shared" si="10"/>
        <v>3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Frankreich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2</v>
      </c>
      <c r="AB34" s="186">
        <f>W38</f>
        <v>5</v>
      </c>
      <c r="AC34" s="186">
        <f>AA34-AB34</f>
        <v>-3</v>
      </c>
      <c r="AD34" s="187"/>
      <c r="AE34" s="187"/>
      <c r="AF34" s="187"/>
      <c r="AG34" s="181">
        <f>Z34*100000+AA34*10-AB34*9</f>
        <v>99975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2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99975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2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2</v>
      </c>
      <c r="BE34" s="124">
        <f>VLOOKUP(3,AS32:AW35,4,FALSE)</f>
        <v>3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4</v>
      </c>
      <c r="AB35" s="183">
        <f>X38</f>
        <v>4</v>
      </c>
      <c r="AC35" s="183">
        <f>AA35-AB35</f>
        <v>0</v>
      </c>
      <c r="AD35" s="184"/>
      <c r="AE35" s="184"/>
      <c r="AF35" s="184"/>
      <c r="AG35" s="181">
        <f>Z35*100000+AA35*10-AB35*9</f>
        <v>400004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4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400004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4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2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900042</v>
      </c>
      <c r="AO36" s="176">
        <f>AG33+SUM(AO32:AO35)</f>
        <v>199994</v>
      </c>
      <c r="AP36" s="176">
        <f>AG34+SUM(AP32:AP35)</f>
        <v>99975</v>
      </c>
      <c r="AQ36" s="176">
        <f>AG35+SUM(AQ32:AQ35)</f>
        <v>400004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2</v>
      </c>
      <c r="O38" s="107">
        <f t="shared" si="11"/>
        <v>1</v>
      </c>
      <c r="P38" s="107">
        <f t="shared" si="11"/>
        <v>4</v>
      </c>
      <c r="Q38" s="107">
        <f t="shared" si="11"/>
        <v>6</v>
      </c>
      <c r="R38" s="107">
        <f t="shared" si="11"/>
        <v>3</v>
      </c>
      <c r="S38" s="107">
        <f t="shared" si="11"/>
        <v>2</v>
      </c>
      <c r="T38" s="107">
        <f t="shared" si="11"/>
        <v>4</v>
      </c>
      <c r="U38" s="107">
        <f t="shared" si="11"/>
        <v>2</v>
      </c>
      <c r="V38" s="107">
        <f t="shared" si="11"/>
        <v>4</v>
      </c>
      <c r="W38" s="107">
        <f t="shared" si="11"/>
        <v>5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27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78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7</v>
      </c>
      <c r="AB43" s="179">
        <f>U49</f>
        <v>3</v>
      </c>
      <c r="AC43" s="179">
        <f>AA43-AB43</f>
        <v>4</v>
      </c>
      <c r="AD43" s="180"/>
      <c r="AE43" s="180"/>
      <c r="AF43" s="180"/>
      <c r="AG43" s="181">
        <f>Z43*100000+AA43*10-AB43*9</f>
        <v>700043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7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700043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7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7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7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700033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7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700033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7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7</v>
      </c>
      <c r="BE44" s="67">
        <f>VLOOKUP(2,AS43:AW46,4,FALSE)</f>
        <v>6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91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3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3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3</v>
      </c>
      <c r="X45" s="113"/>
      <c r="Y45" s="98"/>
      <c r="Z45" s="186">
        <f>O49</f>
        <v>0</v>
      </c>
      <c r="AA45" s="186">
        <f>S49</f>
        <v>1</v>
      </c>
      <c r="AB45" s="186">
        <f>W49</f>
        <v>7</v>
      </c>
      <c r="AC45" s="186">
        <f>AA45-AB45</f>
        <v>-6</v>
      </c>
      <c r="AD45" s="187"/>
      <c r="AE45" s="187"/>
      <c r="AF45" s="187"/>
      <c r="AG45" s="181">
        <f>Z45*100000+AA45*10-AB45*9</f>
        <v>-53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7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-53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7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3</v>
      </c>
      <c r="BE45" s="124">
        <f>VLOOKUP(3,AS43:AW46,4,FALSE)</f>
        <v>4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23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3</v>
      </c>
      <c r="AA46" s="183">
        <f>T49</f>
        <v>4</v>
      </c>
      <c r="AB46" s="183">
        <f>X49</f>
        <v>5</v>
      </c>
      <c r="AC46" s="183">
        <f>AA46-AB46</f>
        <v>-1</v>
      </c>
      <c r="AD46" s="184"/>
      <c r="AE46" s="184"/>
      <c r="AF46" s="184"/>
      <c r="AG46" s="181">
        <f>Z46*100000+AA46*10-AB46*9</f>
        <v>299995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3</v>
      </c>
      <c r="AK46" s="183">
        <f t="shared" si="13"/>
        <v>4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299995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3</v>
      </c>
      <c r="AV46" s="71">
        <f t="shared" si="14"/>
        <v>4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7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700043</v>
      </c>
      <c r="AO47" s="176">
        <f>AG44+SUM(AO43:AO46)</f>
        <v>700033</v>
      </c>
      <c r="AP47" s="176">
        <f>AG45+SUM(AP43:AP46)</f>
        <v>-53</v>
      </c>
      <c r="AQ47" s="176">
        <f>AG46+SUM(AQ43:AQ46)</f>
        <v>299995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0</v>
      </c>
      <c r="T48" s="113"/>
      <c r="U48" s="113"/>
      <c r="V48" s="113">
        <f>G48</f>
        <v>0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7</v>
      </c>
      <c r="O49" s="107">
        <f t="shared" si="15"/>
        <v>0</v>
      </c>
      <c r="P49" s="107">
        <f t="shared" si="15"/>
        <v>3</v>
      </c>
      <c r="Q49" s="107">
        <f t="shared" si="15"/>
        <v>7</v>
      </c>
      <c r="R49" s="107">
        <f t="shared" si="15"/>
        <v>6</v>
      </c>
      <c r="S49" s="107">
        <f t="shared" si="15"/>
        <v>1</v>
      </c>
      <c r="T49" s="107">
        <f t="shared" si="15"/>
        <v>4</v>
      </c>
      <c r="U49" s="107">
        <f t="shared" si="15"/>
        <v>3</v>
      </c>
      <c r="V49" s="107">
        <f t="shared" si="15"/>
        <v>3</v>
      </c>
      <c r="W49" s="107">
        <f t="shared" si="15"/>
        <v>7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169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91</v>
      </c>
      <c r="CH49" s="98"/>
      <c r="CI49" s="98"/>
      <c r="CJ49" s="98"/>
      <c r="CK49" s="98"/>
      <c r="CL49" s="98"/>
      <c r="CM49" s="121">
        <f>CM41+CG49</f>
        <v>169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Sabrina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Sabrina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0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0</v>
      </c>
      <c r="R10" s="113">
        <f>G10</f>
        <v>0</v>
      </c>
      <c r="S10" s="113"/>
      <c r="T10" s="113"/>
      <c r="U10" s="113">
        <f>G10</f>
        <v>0</v>
      </c>
      <c r="V10" s="113">
        <f>E10</f>
        <v>0</v>
      </c>
      <c r="W10" s="113"/>
      <c r="X10" s="113"/>
      <c r="Y10" s="98"/>
      <c r="Z10" s="179">
        <f>M16</f>
        <v>2</v>
      </c>
      <c r="AA10" s="179">
        <f>Q16</f>
        <v>2</v>
      </c>
      <c r="AB10" s="179">
        <f>U16</f>
        <v>4</v>
      </c>
      <c r="AC10" s="179">
        <f>AA10-AB10</f>
        <v>-2</v>
      </c>
      <c r="AD10" s="180"/>
      <c r="AE10" s="180"/>
      <c r="AF10" s="180"/>
      <c r="AG10" s="181">
        <f>Z10*100000+AA10*10-AB10*9</f>
        <v>199984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2</v>
      </c>
      <c r="AK10" s="179">
        <f t="shared" si="1"/>
        <v>2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199984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2</v>
      </c>
      <c r="AV10" s="71">
        <f t="shared" si="2"/>
        <v>2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6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0</v>
      </c>
      <c r="BO10" s="116" t="s">
        <v>13</v>
      </c>
      <c r="BP10" s="214">
        <v>3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5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1</v>
      </c>
      <c r="T11" s="113">
        <f>G11</f>
        <v>2</v>
      </c>
      <c r="U11" s="113"/>
      <c r="V11" s="113"/>
      <c r="W11" s="113">
        <f>G11</f>
        <v>2</v>
      </c>
      <c r="X11" s="113">
        <f>E11</f>
        <v>1</v>
      </c>
      <c r="Y11" s="98"/>
      <c r="Z11" s="98">
        <f>N16</f>
        <v>1</v>
      </c>
      <c r="AA11" s="98">
        <f>R16</f>
        <v>1</v>
      </c>
      <c r="AB11" s="98">
        <f>V16</f>
        <v>3</v>
      </c>
      <c r="AC11" s="98">
        <f>AA11-AB11</f>
        <v>-2</v>
      </c>
      <c r="AD11" s="104"/>
      <c r="AE11" s="104"/>
      <c r="AF11" s="104"/>
      <c r="AG11" s="181">
        <f>Z11*100000+AA11*10-AB11*9</f>
        <v>99983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99983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4</v>
      </c>
      <c r="BE11" s="30">
        <f>VLOOKUP(2,AS10:AW13,4,FALSE)</f>
        <v>4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4</v>
      </c>
      <c r="AA12" s="186">
        <f>S16</f>
        <v>4</v>
      </c>
      <c r="AB12" s="186">
        <f>W16</f>
        <v>4</v>
      </c>
      <c r="AC12" s="186">
        <f>AA12-AB12</f>
        <v>0</v>
      </c>
      <c r="AD12" s="187"/>
      <c r="AE12" s="187"/>
      <c r="AF12" s="187"/>
      <c r="AG12" s="181">
        <f>Z12*100000+AA12*10-AB12*9</f>
        <v>400004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4</v>
      </c>
      <c r="AK12" s="186">
        <f t="shared" si="1"/>
        <v>4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400004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4</v>
      </c>
      <c r="AV12" s="71">
        <f t="shared" si="2"/>
        <v>4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2</v>
      </c>
      <c r="BE12" s="124">
        <f>VLOOKUP(3,AS10:AW13,4,FALSE)</f>
        <v>2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4</v>
      </c>
      <c r="BO12" s="116" t="s">
        <v>13</v>
      </c>
      <c r="BP12" s="214">
        <v>0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9</v>
      </c>
      <c r="AA13" s="183">
        <f>T16</f>
        <v>6</v>
      </c>
      <c r="AB13" s="183">
        <f>X16</f>
        <v>2</v>
      </c>
      <c r="AC13" s="183">
        <f>AA13-AB13</f>
        <v>4</v>
      </c>
      <c r="AD13" s="184"/>
      <c r="AE13" s="184"/>
      <c r="AF13" s="184"/>
      <c r="AG13" s="181">
        <f>Z13*100000+AA13*10-AB13*9</f>
        <v>900042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6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900042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6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3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3</v>
      </c>
      <c r="U14" s="113">
        <f>G14</f>
        <v>3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199984</v>
      </c>
      <c r="AO14" s="176">
        <f>AG11+SUM(AO10:AO13)</f>
        <v>99983</v>
      </c>
      <c r="AP14" s="176">
        <f>AG12+SUM(AP10:AP13)</f>
        <v>400004</v>
      </c>
      <c r="AQ14" s="176">
        <f>AG13+SUM(AQ10:AQ13)</f>
        <v>900042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2</v>
      </c>
      <c r="N16" s="107">
        <f t="shared" si="3"/>
        <v>1</v>
      </c>
      <c r="O16" s="107">
        <f t="shared" si="3"/>
        <v>4</v>
      </c>
      <c r="P16" s="107">
        <f t="shared" si="3"/>
        <v>9</v>
      </c>
      <c r="Q16" s="107">
        <f t="shared" si="3"/>
        <v>2</v>
      </c>
      <c r="R16" s="107">
        <f t="shared" si="3"/>
        <v>1</v>
      </c>
      <c r="S16" s="107">
        <f t="shared" si="3"/>
        <v>4</v>
      </c>
      <c r="T16" s="107">
        <f t="shared" si="3"/>
        <v>6</v>
      </c>
      <c r="U16" s="107">
        <f t="shared" si="3"/>
        <v>4</v>
      </c>
      <c r="V16" s="107">
        <f t="shared" si="3"/>
        <v>3</v>
      </c>
      <c r="W16" s="107">
        <f t="shared" si="3"/>
        <v>4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0</v>
      </c>
      <c r="BO16" s="116" t="s">
        <v>13</v>
      </c>
      <c r="BP16" s="214">
        <v>2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25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0</v>
      </c>
      <c r="S21" s="113"/>
      <c r="T21" s="113"/>
      <c r="U21" s="113">
        <f>G21</f>
        <v>0</v>
      </c>
      <c r="V21" s="113">
        <f>E21</f>
        <v>3</v>
      </c>
      <c r="W21" s="113"/>
      <c r="X21" s="113"/>
      <c r="Y21" s="98"/>
      <c r="Z21" s="179">
        <f>M27</f>
        <v>7</v>
      </c>
      <c r="AA21" s="179">
        <f>Q27</f>
        <v>8</v>
      </c>
      <c r="AB21" s="179">
        <f>U27</f>
        <v>3</v>
      </c>
      <c r="AC21" s="179">
        <f>AA21-AB21</f>
        <v>5</v>
      </c>
      <c r="AD21" s="180"/>
      <c r="AE21" s="180"/>
      <c r="AF21" s="180"/>
      <c r="AG21" s="181">
        <f>Z21*100000+AA21*10-AB21*9</f>
        <v>700053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8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700053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8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8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9</v>
      </c>
      <c r="AC22" s="98">
        <f>AA22-AB22</f>
        <v>-8</v>
      </c>
      <c r="AD22" s="104"/>
      <c r="AE22" s="104"/>
      <c r="AF22" s="104"/>
      <c r="AG22" s="181">
        <f>Z22*100000+AA22*10-AB22*9</f>
        <v>-71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9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-71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9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7</v>
      </c>
      <c r="BE22" s="37">
        <f>VLOOKUP(2,AS21:AW24,4,FALSE)</f>
        <v>8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8</v>
      </c>
      <c r="AB23" s="186">
        <f>W27</f>
        <v>4</v>
      </c>
      <c r="AC23" s="186">
        <f>AA23-AB23</f>
        <v>4</v>
      </c>
      <c r="AD23" s="187"/>
      <c r="AE23" s="187"/>
      <c r="AF23" s="187"/>
      <c r="AG23" s="181">
        <f>Z23*100000+AA23*10-AB23*9</f>
        <v>700044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7</v>
      </c>
      <c r="AK23" s="186">
        <f t="shared" si="5"/>
        <v>8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700044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7</v>
      </c>
      <c r="AV23" s="71">
        <f t="shared" si="6"/>
        <v>8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4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4</v>
      </c>
      <c r="AB24" s="183">
        <f>X27</f>
        <v>5</v>
      </c>
      <c r="AC24" s="183">
        <f>AA24-AB24</f>
        <v>-1</v>
      </c>
      <c r="AD24" s="184"/>
      <c r="AE24" s="184"/>
      <c r="AF24" s="184"/>
      <c r="AG24" s="181">
        <f>Z24*100000+AA24*10-AB24*9</f>
        <v>299995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4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299995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4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9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3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3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3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700053</v>
      </c>
      <c r="AO25" s="176">
        <f>AG22+SUM(AO21:AO24)</f>
        <v>-71</v>
      </c>
      <c r="AP25" s="176">
        <f>AG23+SUM(AP21:AP24)</f>
        <v>700044</v>
      </c>
      <c r="AQ25" s="176">
        <f>AG24+SUM(AQ21:AQ24)</f>
        <v>299995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1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>
        <v>5</v>
      </c>
      <c r="BV25" s="116" t="s">
        <v>13</v>
      </c>
      <c r="BW25" s="214">
        <v>6</v>
      </c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4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4</v>
      </c>
      <c r="T26" s="113"/>
      <c r="U26" s="113"/>
      <c r="V26" s="113">
        <f>G26</f>
        <v>4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0</v>
      </c>
      <c r="O27" s="107">
        <f t="shared" si="7"/>
        <v>7</v>
      </c>
      <c r="P27" s="107">
        <f t="shared" si="7"/>
        <v>3</v>
      </c>
      <c r="Q27" s="107">
        <f t="shared" si="7"/>
        <v>8</v>
      </c>
      <c r="R27" s="107">
        <f t="shared" si="7"/>
        <v>1</v>
      </c>
      <c r="S27" s="107">
        <f t="shared" si="7"/>
        <v>8</v>
      </c>
      <c r="T27" s="107">
        <f t="shared" si="7"/>
        <v>4</v>
      </c>
      <c r="U27" s="107">
        <f t="shared" si="7"/>
        <v>3</v>
      </c>
      <c r="V27" s="107">
        <f t="shared" si="7"/>
        <v>9</v>
      </c>
      <c r="W27" s="107">
        <f t="shared" si="7"/>
        <v>4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17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7</v>
      </c>
      <c r="AB32" s="179">
        <f>U38</f>
        <v>3</v>
      </c>
      <c r="AC32" s="179">
        <f>AA32-AB32</f>
        <v>4</v>
      </c>
      <c r="AD32" s="180"/>
      <c r="AE32" s="180"/>
      <c r="AF32" s="180"/>
      <c r="AG32" s="181">
        <f>Z32*100000+AA32*10-AB32*9</f>
        <v>700043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7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700043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7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7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Deutschland</v>
      </c>
      <c r="BM32" s="70"/>
      <c r="BN32" s="214">
        <v>0</v>
      </c>
      <c r="BO32" s="116" t="s">
        <v>13</v>
      </c>
      <c r="BP32" s="214">
        <v>1</v>
      </c>
      <c r="BQ32" s="13" t="str">
        <f>IF(BP25="","",IF(BN25=BP25,IF(BU25&gt;BW25,BL25,BQ25),IF(BN25&gt;BP25,BL25,BQ25)))</f>
        <v>Italien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Deutschland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7</v>
      </c>
      <c r="AA33" s="98">
        <f>R38</f>
        <v>6</v>
      </c>
      <c r="AB33" s="98">
        <f>V38</f>
        <v>2</v>
      </c>
      <c r="AC33" s="98">
        <f>AA33-AB33</f>
        <v>4</v>
      </c>
      <c r="AD33" s="104"/>
      <c r="AE33" s="104"/>
      <c r="AF33" s="104"/>
      <c r="AG33" s="181">
        <f>Z33*100000+AA33*10-AB33*9</f>
        <v>700042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6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700042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6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6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Italien</v>
      </c>
      <c r="CJ33" s="98" t="str">
        <f>Spielplan!BQ32</f>
        <v>Italien</v>
      </c>
      <c r="CK33" s="98">
        <f>IF(CJ33=CI33,Punktemodus!$B$17,0)</f>
        <v>15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3</v>
      </c>
      <c r="AB34" s="186">
        <f>W38</f>
        <v>8</v>
      </c>
      <c r="AC34" s="186">
        <f>AA34-AB34</f>
        <v>-5</v>
      </c>
      <c r="AD34" s="187"/>
      <c r="AE34" s="187"/>
      <c r="AF34" s="187"/>
      <c r="AG34" s="181">
        <f>Z34*100000+AA34*10-AB34*9</f>
        <v>-42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3</v>
      </c>
      <c r="AL34" s="186">
        <f t="shared" si="9"/>
        <v>8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-42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3</v>
      </c>
      <c r="AW34" s="71">
        <f t="shared" si="10"/>
        <v>8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3</v>
      </c>
      <c r="BF34" s="116" t="s">
        <v>13</v>
      </c>
      <c r="BG34" s="124">
        <f>VLOOKUP(3,AS32:AW35,5,FALSE)</f>
        <v>6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2</v>
      </c>
      <c r="Y35" s="98"/>
      <c r="Z35" s="183">
        <f>P38</f>
        <v>3</v>
      </c>
      <c r="AA35" s="183">
        <f>T38</f>
        <v>3</v>
      </c>
      <c r="AB35" s="183">
        <f>X38</f>
        <v>6</v>
      </c>
      <c r="AC35" s="183">
        <f>AA35-AB35</f>
        <v>-3</v>
      </c>
      <c r="AD35" s="184"/>
      <c r="AE35" s="184"/>
      <c r="AF35" s="184"/>
      <c r="AG35" s="181">
        <f>Z35*100000+AA35*10-AB35*9</f>
        <v>299976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3</v>
      </c>
      <c r="AL35" s="183">
        <f t="shared" si="9"/>
        <v>6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299976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3</v>
      </c>
      <c r="AW35" s="71">
        <f t="shared" si="10"/>
        <v>6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3</v>
      </c>
      <c r="BF35" s="116" t="s">
        <v>13</v>
      </c>
      <c r="BG35" s="124">
        <f>VLOOKUP(4,AS32:AW35,5,FALSE)</f>
        <v>8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3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3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3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700043</v>
      </c>
      <c r="AO36" s="176">
        <f>AG33+SUM(AO32:AO35)</f>
        <v>700042</v>
      </c>
      <c r="AP36" s="176">
        <f>AG34+SUM(AP32:AP35)</f>
        <v>-42</v>
      </c>
      <c r="AQ36" s="176">
        <f>AG35+SUM(AQ32:AQ35)</f>
        <v>299976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3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3</v>
      </c>
      <c r="S37" s="113">
        <f>G37</f>
        <v>1</v>
      </c>
      <c r="T37" s="113"/>
      <c r="U37" s="113"/>
      <c r="V37" s="113">
        <f>G37</f>
        <v>1</v>
      </c>
      <c r="W37" s="113">
        <f>E37</f>
        <v>3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5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0</v>
      </c>
      <c r="P38" s="107">
        <f t="shared" si="11"/>
        <v>3</v>
      </c>
      <c r="Q38" s="107">
        <f t="shared" si="11"/>
        <v>7</v>
      </c>
      <c r="R38" s="107">
        <f t="shared" si="11"/>
        <v>6</v>
      </c>
      <c r="S38" s="107">
        <f t="shared" si="11"/>
        <v>3</v>
      </c>
      <c r="T38" s="107">
        <f t="shared" si="11"/>
        <v>3</v>
      </c>
      <c r="U38" s="107">
        <f t="shared" si="11"/>
        <v>3</v>
      </c>
      <c r="V38" s="107">
        <f t="shared" si="11"/>
        <v>2</v>
      </c>
      <c r="W38" s="107">
        <f t="shared" si="11"/>
        <v>8</v>
      </c>
      <c r="X38" s="107">
        <f t="shared" si="11"/>
        <v>6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30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Italien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Italien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84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0</v>
      </c>
      <c r="R43" s="113">
        <f>G43</f>
        <v>1</v>
      </c>
      <c r="S43" s="113"/>
      <c r="T43" s="113"/>
      <c r="U43" s="113">
        <f>G43</f>
        <v>1</v>
      </c>
      <c r="V43" s="113">
        <f>E43</f>
        <v>0</v>
      </c>
      <c r="W43" s="113"/>
      <c r="X43" s="113"/>
      <c r="Y43" s="98"/>
      <c r="Z43" s="179">
        <f>M49</f>
        <v>6</v>
      </c>
      <c r="AA43" s="179">
        <f>Q49</f>
        <v>4</v>
      </c>
      <c r="AB43" s="179">
        <f>U49</f>
        <v>2</v>
      </c>
      <c r="AC43" s="179">
        <f>AA43-AB43</f>
        <v>2</v>
      </c>
      <c r="AD43" s="180"/>
      <c r="AE43" s="180"/>
      <c r="AF43" s="180"/>
      <c r="AG43" s="181">
        <f>Z43*100000+AA43*10-AB43*9</f>
        <v>600022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4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600022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4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9</v>
      </c>
      <c r="BE43" s="63">
        <f>VLOOKUP(1,AS43:AW46,4,FALSE)</f>
        <v>6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9</v>
      </c>
      <c r="AA44" s="98">
        <f>R49</f>
        <v>6</v>
      </c>
      <c r="AB44" s="98">
        <f>V49</f>
        <v>2</v>
      </c>
      <c r="AC44" s="98">
        <f>AA44-AB44</f>
        <v>4</v>
      </c>
      <c r="AD44" s="104"/>
      <c r="AE44" s="104"/>
      <c r="AF44" s="104"/>
      <c r="AG44" s="181">
        <f>Z44*100000+AA44*10-AB44*9</f>
        <v>900042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9</v>
      </c>
      <c r="AK44" s="98">
        <f t="shared" si="13"/>
        <v>6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900042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9</v>
      </c>
      <c r="AV44" s="71">
        <f t="shared" si="14"/>
        <v>6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94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1</v>
      </c>
      <c r="AA45" s="186">
        <f>S49</f>
        <v>2</v>
      </c>
      <c r="AB45" s="186">
        <f>W49</f>
        <v>5</v>
      </c>
      <c r="AC45" s="186">
        <f>AA45-AB45</f>
        <v>-3</v>
      </c>
      <c r="AD45" s="187"/>
      <c r="AE45" s="187"/>
      <c r="AF45" s="187"/>
      <c r="AG45" s="181">
        <f>Z45*100000+AA45*10-AB45*9</f>
        <v>99975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2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99975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2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1</v>
      </c>
      <c r="BE45" s="124">
        <f>VLOOKUP(3,AS43:AW46,4,FALSE)</f>
        <v>3</v>
      </c>
      <c r="BF45" s="116" t="s">
        <v>13</v>
      </c>
      <c r="BG45" s="124">
        <f>VLOOKUP(3,AS43:AW46,5,FALSE)</f>
        <v>6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3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3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3</v>
      </c>
      <c r="Y46" s="98"/>
      <c r="Z46" s="183">
        <f>P49</f>
        <v>1</v>
      </c>
      <c r="AA46" s="183">
        <f>T49</f>
        <v>3</v>
      </c>
      <c r="AB46" s="183">
        <f>X49</f>
        <v>6</v>
      </c>
      <c r="AC46" s="183">
        <f>AA46-AB46</f>
        <v>-3</v>
      </c>
      <c r="AD46" s="184"/>
      <c r="AE46" s="184"/>
      <c r="AF46" s="184"/>
      <c r="AG46" s="181">
        <f>Z46*100000+AA46*10-AB46*9</f>
        <v>99976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1</v>
      </c>
      <c r="AK46" s="183">
        <f t="shared" si="13"/>
        <v>3</v>
      </c>
      <c r="AL46" s="183">
        <f t="shared" si="13"/>
        <v>6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99976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1</v>
      </c>
      <c r="AV46" s="71">
        <f t="shared" si="14"/>
        <v>3</v>
      </c>
      <c r="AW46" s="71">
        <f t="shared" si="14"/>
        <v>6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1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6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600022</v>
      </c>
      <c r="AO47" s="176">
        <f>AG44+SUM(AO43:AO46)</f>
        <v>900042</v>
      </c>
      <c r="AP47" s="176">
        <f>AG45+SUM(AP43:AP46)</f>
        <v>99975</v>
      </c>
      <c r="AQ47" s="176">
        <f>AG46+SUM(AQ43:AQ46)</f>
        <v>99976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9</v>
      </c>
      <c r="O49" s="107">
        <f t="shared" si="15"/>
        <v>1</v>
      </c>
      <c r="P49" s="107">
        <f t="shared" si="15"/>
        <v>1</v>
      </c>
      <c r="Q49" s="107">
        <f t="shared" si="15"/>
        <v>4</v>
      </c>
      <c r="R49" s="107">
        <f t="shared" si="15"/>
        <v>6</v>
      </c>
      <c r="S49" s="107">
        <f t="shared" si="15"/>
        <v>2</v>
      </c>
      <c r="T49" s="107">
        <f t="shared" si="15"/>
        <v>3</v>
      </c>
      <c r="U49" s="107">
        <f t="shared" si="15"/>
        <v>2</v>
      </c>
      <c r="V49" s="107">
        <f t="shared" si="15"/>
        <v>2</v>
      </c>
      <c r="W49" s="107">
        <f t="shared" si="15"/>
        <v>5</v>
      </c>
      <c r="X49" s="107">
        <f t="shared" si="15"/>
        <v>6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178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94</v>
      </c>
      <c r="CH49" s="98"/>
      <c r="CI49" s="98"/>
      <c r="CJ49" s="98"/>
      <c r="CK49" s="98"/>
      <c r="CL49" s="98"/>
      <c r="CM49" s="121">
        <f>CM41+CG49</f>
        <v>178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B43" sqref="BB43:BB4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338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Ursula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Ursula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3</v>
      </c>
      <c r="AA10" s="179">
        <f>Q16</f>
        <v>4</v>
      </c>
      <c r="AB10" s="179">
        <f>U16</f>
        <v>5</v>
      </c>
      <c r="AC10" s="179">
        <f>AA10-AB10</f>
        <v>-1</v>
      </c>
      <c r="AD10" s="180"/>
      <c r="AE10" s="180"/>
      <c r="AF10" s="180"/>
      <c r="AG10" s="181">
        <f>Z10*100000+AA10*10-AB10*9</f>
        <v>299995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3</v>
      </c>
      <c r="AK10" s="179">
        <f t="shared" si="1"/>
        <v>4</v>
      </c>
      <c r="AL10" s="179">
        <f t="shared" si="1"/>
        <v>5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299995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4</v>
      </c>
      <c r="AW10" s="71">
        <f t="shared" si="2"/>
        <v>5</v>
      </c>
      <c r="AX10" s="85"/>
      <c r="AY10" s="85"/>
      <c r="AZ10" s="98"/>
      <c r="BA10" s="17">
        <v>1</v>
      </c>
      <c r="BB10" s="282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9</v>
      </c>
      <c r="BF10" s="116" t="s">
        <v>13</v>
      </c>
      <c r="BG10" s="20">
        <f>VLOOKUP(1,AS10:AW13,5,FALSE)</f>
        <v>4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1</v>
      </c>
      <c r="BO10" s="116" t="s">
        <v>13</v>
      </c>
      <c r="BP10" s="4">
        <v>2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3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2</v>
      </c>
      <c r="T11" s="113">
        <f>G11</f>
        <v>3</v>
      </c>
      <c r="U11" s="113"/>
      <c r="V11" s="113"/>
      <c r="W11" s="113">
        <f>G11</f>
        <v>3</v>
      </c>
      <c r="X11" s="113">
        <f>E11</f>
        <v>2</v>
      </c>
      <c r="Y11" s="98"/>
      <c r="Z11" s="98">
        <f>N16</f>
        <v>0</v>
      </c>
      <c r="AA11" s="98">
        <f>R16</f>
        <v>2</v>
      </c>
      <c r="AB11" s="98">
        <f>V16</f>
        <v>7</v>
      </c>
      <c r="AC11" s="98">
        <f>AA11-AB11</f>
        <v>-5</v>
      </c>
      <c r="AD11" s="104"/>
      <c r="AE11" s="104"/>
      <c r="AF11" s="104"/>
      <c r="AG11" s="181">
        <f>Z11*100000+AA11*10-AB11*9</f>
        <v>-43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2</v>
      </c>
      <c r="AL11" s="98">
        <f t="shared" si="1"/>
        <v>7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-43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2</v>
      </c>
      <c r="AW11" s="71">
        <f t="shared" si="2"/>
        <v>7</v>
      </c>
      <c r="AX11" s="71"/>
      <c r="AY11" s="71"/>
      <c r="AZ11" s="98"/>
      <c r="BA11" s="27">
        <v>2</v>
      </c>
      <c r="BB11" s="283" t="str">
        <f>IF(G10="",H10,VLOOKUP(2,AS10:AT13,2,FALSE))</f>
        <v>Russland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107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0</v>
      </c>
      <c r="X12" s="113"/>
      <c r="Y12" s="98"/>
      <c r="Z12" s="186">
        <f>O16</f>
        <v>6</v>
      </c>
      <c r="AA12" s="186">
        <f>S16</f>
        <v>5</v>
      </c>
      <c r="AB12" s="186">
        <f>W16</f>
        <v>4</v>
      </c>
      <c r="AC12" s="186">
        <f>AA12-AB12</f>
        <v>1</v>
      </c>
      <c r="AD12" s="187"/>
      <c r="AE12" s="187"/>
      <c r="AF12" s="187"/>
      <c r="AG12" s="181">
        <f>Z12*100000+AA12*10-AB12*9</f>
        <v>600014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6</v>
      </c>
      <c r="AK12" s="186">
        <f t="shared" si="1"/>
        <v>5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600014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6</v>
      </c>
      <c r="AV12" s="71">
        <f t="shared" si="2"/>
        <v>5</v>
      </c>
      <c r="AW12" s="71">
        <f t="shared" si="2"/>
        <v>4</v>
      </c>
      <c r="AX12" s="71"/>
      <c r="AY12" s="71"/>
      <c r="AZ12" s="98"/>
      <c r="BA12" s="122">
        <v>3</v>
      </c>
      <c r="BB12" s="284" t="str">
        <f>IF(E11="",C11,VLOOKUP(3,AS10:AT13,2,FALSE))</f>
        <v>Polen</v>
      </c>
      <c r="BC12" s="123"/>
      <c r="BD12" s="124">
        <f>VLOOKUP(3,AS10:AW13,3,FALSE)</f>
        <v>3</v>
      </c>
      <c r="BE12" s="124">
        <f>VLOOKUP(3,AS10:AW13,4,FALSE)</f>
        <v>4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4">
        <v>2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14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3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3</v>
      </c>
      <c r="U13" s="113"/>
      <c r="V13" s="113">
        <f>G13</f>
        <v>3</v>
      </c>
      <c r="W13" s="113"/>
      <c r="X13" s="113">
        <f>E13</f>
        <v>0</v>
      </c>
      <c r="Y13" s="98"/>
      <c r="Z13" s="183">
        <f>P16</f>
        <v>9</v>
      </c>
      <c r="AA13" s="183">
        <f>T16</f>
        <v>9</v>
      </c>
      <c r="AB13" s="183">
        <f>X16</f>
        <v>4</v>
      </c>
      <c r="AC13" s="183">
        <f>AA13-AB13</f>
        <v>5</v>
      </c>
      <c r="AD13" s="184"/>
      <c r="AE13" s="184"/>
      <c r="AF13" s="184"/>
      <c r="AG13" s="181">
        <f>Z13*100000+AA13*10-AB13*9</f>
        <v>900054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9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900054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9</v>
      </c>
      <c r="AW13" s="71">
        <f t="shared" si="2"/>
        <v>4</v>
      </c>
      <c r="AX13" s="71"/>
      <c r="AY13" s="71"/>
      <c r="AZ13" s="98"/>
      <c r="BA13" s="122">
        <v>4</v>
      </c>
      <c r="BB13" s="284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2</v>
      </c>
      <c r="BF13" s="116" t="s">
        <v>13</v>
      </c>
      <c r="BG13" s="124">
        <f>VLOOKUP(4,AS10:AW13,5,FALSE)</f>
        <v>7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107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3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2</v>
      </c>
      <c r="R14" s="113"/>
      <c r="S14" s="113"/>
      <c r="T14" s="113">
        <f>G14</f>
        <v>3</v>
      </c>
      <c r="U14" s="113">
        <f>G14</f>
        <v>3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299995</v>
      </c>
      <c r="AO14" s="176">
        <f>AG11+SUM(AO10:AO13)</f>
        <v>-43</v>
      </c>
      <c r="AP14" s="176">
        <f>AG12+SUM(AP10:AP13)</f>
        <v>600014</v>
      </c>
      <c r="AQ14" s="176">
        <f>AG13+SUM(AQ10:AQ13)</f>
        <v>900054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4</v>
      </c>
      <c r="BO14" s="116" t="s">
        <v>13</v>
      </c>
      <c r="BP14" s="4">
        <v>1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107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0</v>
      </c>
      <c r="O16" s="107">
        <f t="shared" si="3"/>
        <v>6</v>
      </c>
      <c r="P16" s="107">
        <f t="shared" si="3"/>
        <v>9</v>
      </c>
      <c r="Q16" s="107">
        <f t="shared" si="3"/>
        <v>4</v>
      </c>
      <c r="R16" s="107">
        <f t="shared" si="3"/>
        <v>2</v>
      </c>
      <c r="S16" s="107">
        <f t="shared" si="3"/>
        <v>5</v>
      </c>
      <c r="T16" s="107">
        <f t="shared" si="3"/>
        <v>9</v>
      </c>
      <c r="U16" s="107">
        <f t="shared" si="3"/>
        <v>5</v>
      </c>
      <c r="V16" s="107">
        <f t="shared" si="3"/>
        <v>7</v>
      </c>
      <c r="W16" s="107">
        <f t="shared" si="3"/>
        <v>4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0</v>
      </c>
      <c r="BO16" s="116" t="s">
        <v>13</v>
      </c>
      <c r="BP16" s="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13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3</v>
      </c>
      <c r="AA21" s="179">
        <f>Q27</f>
        <v>4</v>
      </c>
      <c r="AB21" s="179">
        <f>U27</f>
        <v>5</v>
      </c>
      <c r="AC21" s="179">
        <f>AA21-AB21</f>
        <v>-1</v>
      </c>
      <c r="AD21" s="180"/>
      <c r="AE21" s="180"/>
      <c r="AF21" s="180"/>
      <c r="AG21" s="181">
        <f>Z21*100000+AA21*10-AB21*9</f>
        <v>299995</v>
      </c>
      <c r="AH21" s="182">
        <f>IF(AG21="","",RANK(AG21,AG21:AG24,0)+ROW(A12)%%)</f>
        <v>3.0011999999999999</v>
      </c>
      <c r="AI21" s="182" t="str">
        <f>C21</f>
        <v>Niederlande</v>
      </c>
      <c r="AJ21" s="179">
        <f t="shared" ref="AJ21:AL24" si="5">Z21</f>
        <v>3</v>
      </c>
      <c r="AK21" s="179">
        <f t="shared" si="5"/>
        <v>4</v>
      </c>
      <c r="AL21" s="179">
        <f t="shared" si="5"/>
        <v>5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299995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3</v>
      </c>
      <c r="AV21" s="71">
        <f t="shared" si="6"/>
        <v>4</v>
      </c>
      <c r="AW21" s="71">
        <f t="shared" si="6"/>
        <v>5</v>
      </c>
      <c r="AX21" s="85"/>
      <c r="AY21" s="85"/>
      <c r="AZ21" s="98"/>
      <c r="BA21" s="41">
        <v>1</v>
      </c>
      <c r="BB21" s="285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10</v>
      </c>
      <c r="BF21" s="116" t="s">
        <v>13</v>
      </c>
      <c r="BG21" s="44">
        <f>VLOOKUP(1,AS21:AW24,5,FALSE)</f>
        <v>5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2</v>
      </c>
      <c r="U22" s="113"/>
      <c r="V22" s="113"/>
      <c r="W22" s="113">
        <f>G22</f>
        <v>2</v>
      </c>
      <c r="X22" s="113">
        <f>E22</f>
        <v>3</v>
      </c>
      <c r="Y22" s="98"/>
      <c r="Z22" s="98">
        <f>N27</f>
        <v>0</v>
      </c>
      <c r="AA22" s="98">
        <f>R27</f>
        <v>1</v>
      </c>
      <c r="AB22" s="98">
        <f>V27</f>
        <v>8</v>
      </c>
      <c r="AC22" s="98">
        <f>AA22-AB22</f>
        <v>-7</v>
      </c>
      <c r="AD22" s="104"/>
      <c r="AE22" s="104"/>
      <c r="AF22" s="104"/>
      <c r="AG22" s="181">
        <f>Z22*100000+AA22*10-AB22*9</f>
        <v>-62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-62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8</v>
      </c>
      <c r="AX22" s="71"/>
      <c r="AY22" s="71"/>
      <c r="AZ22" s="98"/>
      <c r="BA22" s="34">
        <v>2</v>
      </c>
      <c r="BB22" s="286" t="str">
        <f>IF(G21="",H21,VLOOKUP(2,AS21:AT24,2,FALSE))</f>
        <v>Portugal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4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2</v>
      </c>
      <c r="R23" s="113"/>
      <c r="S23" s="113">
        <f>G23</f>
        <v>4</v>
      </c>
      <c r="T23" s="113"/>
      <c r="U23" s="113">
        <f>G23</f>
        <v>4</v>
      </c>
      <c r="V23" s="113"/>
      <c r="W23" s="113">
        <f>E23</f>
        <v>2</v>
      </c>
      <c r="X23" s="113"/>
      <c r="Y23" s="98"/>
      <c r="Z23" s="186">
        <f>O27</f>
        <v>9</v>
      </c>
      <c r="AA23" s="186">
        <f>S27</f>
        <v>10</v>
      </c>
      <c r="AB23" s="186">
        <f>W27</f>
        <v>5</v>
      </c>
      <c r="AC23" s="186">
        <f>AA23-AB23</f>
        <v>5</v>
      </c>
      <c r="AD23" s="187"/>
      <c r="AE23" s="187"/>
      <c r="AF23" s="187"/>
      <c r="AG23" s="181">
        <f>Z23*100000+AA23*10-AB23*9</f>
        <v>900055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10</v>
      </c>
      <c r="AL23" s="186">
        <f t="shared" si="5"/>
        <v>5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900055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10</v>
      </c>
      <c r="AW23" s="71">
        <f t="shared" si="6"/>
        <v>5</v>
      </c>
      <c r="AX23" s="71"/>
      <c r="AY23" s="71"/>
      <c r="AZ23" s="98"/>
      <c r="BA23" s="122">
        <v>3</v>
      </c>
      <c r="BB23" s="284" t="str">
        <f>IF(E22="",C22,VLOOKUP(3,AS21:AT24,2,FALSE))</f>
        <v>Niederlande</v>
      </c>
      <c r="BC23" s="123"/>
      <c r="BD23" s="124">
        <f>VLOOKUP(3,AS21:AW24,3,FALSE)</f>
        <v>3</v>
      </c>
      <c r="BE23" s="124">
        <f>VLOOKUP(3,AS21:AW24,4,FALSE)</f>
        <v>4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5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0</v>
      </c>
      <c r="Y24" s="98"/>
      <c r="Z24" s="183">
        <f>P27</f>
        <v>6</v>
      </c>
      <c r="AA24" s="183">
        <f>T27</f>
        <v>6</v>
      </c>
      <c r="AB24" s="183">
        <f>X27</f>
        <v>3</v>
      </c>
      <c r="AC24" s="183">
        <f>AA24-AB24</f>
        <v>3</v>
      </c>
      <c r="AD24" s="184"/>
      <c r="AE24" s="184"/>
      <c r="AF24" s="184"/>
      <c r="AG24" s="181">
        <f>Z24*100000+AA24*10-AB24*9</f>
        <v>600033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6</v>
      </c>
      <c r="AK24" s="183">
        <f t="shared" si="5"/>
        <v>6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600033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6</v>
      </c>
      <c r="AV24" s="71">
        <f t="shared" si="6"/>
        <v>6</v>
      </c>
      <c r="AW24" s="71">
        <f t="shared" si="6"/>
        <v>3</v>
      </c>
      <c r="AX24" s="71"/>
      <c r="AY24" s="71"/>
      <c r="AZ24" s="98"/>
      <c r="BA24" s="122">
        <v>4</v>
      </c>
      <c r="BB24" s="284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0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0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0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299995</v>
      </c>
      <c r="AO25" s="176">
        <f>AG22+SUM(AO21:AO24)</f>
        <v>-62</v>
      </c>
      <c r="AP25" s="176">
        <f>AG23+SUM(AP21:AP24)</f>
        <v>900055</v>
      </c>
      <c r="AQ25" s="176">
        <f>AG24+SUM(AQ21:AQ24)</f>
        <v>600033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5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3</v>
      </c>
      <c r="T26" s="113"/>
      <c r="U26" s="113"/>
      <c r="V26" s="113">
        <f>G26</f>
        <v>3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3</v>
      </c>
      <c r="N27" s="107">
        <f t="shared" si="7"/>
        <v>0</v>
      </c>
      <c r="O27" s="107">
        <f t="shared" si="7"/>
        <v>9</v>
      </c>
      <c r="P27" s="107">
        <f t="shared" si="7"/>
        <v>6</v>
      </c>
      <c r="Q27" s="107">
        <f t="shared" si="7"/>
        <v>4</v>
      </c>
      <c r="R27" s="107">
        <f t="shared" si="7"/>
        <v>1</v>
      </c>
      <c r="S27" s="107">
        <f t="shared" si="7"/>
        <v>10</v>
      </c>
      <c r="T27" s="107">
        <f t="shared" si="7"/>
        <v>6</v>
      </c>
      <c r="U27" s="107">
        <f t="shared" si="7"/>
        <v>5</v>
      </c>
      <c r="V27" s="107">
        <f t="shared" si="7"/>
        <v>8</v>
      </c>
      <c r="W27" s="107">
        <f t="shared" si="7"/>
        <v>5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27</v>
      </c>
      <c r="CG27" s="98"/>
      <c r="CH27" s="98"/>
      <c r="CI27" s="98"/>
      <c r="CJ27" s="98"/>
      <c r="CK27" s="98"/>
      <c r="CL27" s="98"/>
      <c r="CM27" s="119">
        <f>SUM(CM23:CM26)</f>
        <v>40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0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0</v>
      </c>
      <c r="R32" s="113">
        <f>G32</f>
        <v>0</v>
      </c>
      <c r="S32" s="113"/>
      <c r="T32" s="113"/>
      <c r="U32" s="113">
        <f>G32</f>
        <v>0</v>
      </c>
      <c r="V32" s="113">
        <f>E32</f>
        <v>0</v>
      </c>
      <c r="W32" s="113"/>
      <c r="X32" s="113"/>
      <c r="Y32" s="98"/>
      <c r="Z32" s="179">
        <f>M38</f>
        <v>7</v>
      </c>
      <c r="AA32" s="179">
        <f>Q38</f>
        <v>6</v>
      </c>
      <c r="AB32" s="179">
        <f>U38</f>
        <v>2</v>
      </c>
      <c r="AC32" s="179">
        <f>AA32-AB32</f>
        <v>4</v>
      </c>
      <c r="AD32" s="180"/>
      <c r="AE32" s="180"/>
      <c r="AF32" s="180"/>
      <c r="AG32" s="181">
        <f>Z32*100000+AA32*10-AB32*9</f>
        <v>700042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6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700042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6</v>
      </c>
      <c r="AW32" s="71">
        <f t="shared" si="10"/>
        <v>2</v>
      </c>
      <c r="AX32" s="85"/>
      <c r="AY32" s="85"/>
      <c r="AZ32" s="98"/>
      <c r="BA32" s="22">
        <v>1</v>
      </c>
      <c r="BB32" s="287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6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5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5</v>
      </c>
      <c r="AA33" s="98">
        <f>R38</f>
        <v>3</v>
      </c>
      <c r="AB33" s="98">
        <f>V38</f>
        <v>2</v>
      </c>
      <c r="AC33" s="98">
        <f>AA33-AB33</f>
        <v>1</v>
      </c>
      <c r="AD33" s="104"/>
      <c r="AE33" s="104"/>
      <c r="AF33" s="104"/>
      <c r="AG33" s="181">
        <f>Z33*100000+AA33*10-AB33*9</f>
        <v>500012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5</v>
      </c>
      <c r="AK33" s="98">
        <f t="shared" si="9"/>
        <v>3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500012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5</v>
      </c>
      <c r="AV33" s="71">
        <f t="shared" si="10"/>
        <v>3</v>
      </c>
      <c r="AW33" s="71">
        <f t="shared" si="10"/>
        <v>2</v>
      </c>
      <c r="AX33" s="71"/>
      <c r="AY33" s="71"/>
      <c r="AZ33" s="98"/>
      <c r="BA33" s="52">
        <v>2</v>
      </c>
      <c r="BB33" s="288" t="str">
        <f>IF(G32="",H32,VLOOKUP(2,AS32:AT35,2,FALSE))</f>
        <v>Italien</v>
      </c>
      <c r="BC33" s="11"/>
      <c r="BD33" s="54">
        <f>VLOOKUP(2,AS32:AW35,3,FALSE)</f>
        <v>5</v>
      </c>
      <c r="BE33" s="55">
        <f>VLOOKUP(2,AS32:AW35,4,FALSE)</f>
        <v>3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1</v>
      </c>
      <c r="AB34" s="186">
        <f>W38</f>
        <v>4</v>
      </c>
      <c r="AC34" s="186">
        <f>AA34-AB34</f>
        <v>-3</v>
      </c>
      <c r="AD34" s="187"/>
      <c r="AE34" s="187"/>
      <c r="AF34" s="187"/>
      <c r="AG34" s="181">
        <f>Z34*100000+AA34*10-AB34*9</f>
        <v>99974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1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99974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1</v>
      </c>
      <c r="AW34" s="71">
        <f t="shared" si="10"/>
        <v>4</v>
      </c>
      <c r="AX34" s="71"/>
      <c r="AY34" s="71"/>
      <c r="AZ34" s="98"/>
      <c r="BA34" s="122">
        <v>3</v>
      </c>
      <c r="BB34" s="284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5</v>
      </c>
      <c r="BF34" s="116" t="s">
        <v>13</v>
      </c>
      <c r="BG34" s="124">
        <f>VLOOKUP(3,AS32:AW35,5,FALSE)</f>
        <v>7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3</v>
      </c>
      <c r="F35" s="115" t="s">
        <v>13</v>
      </c>
      <c r="G35" s="214">
        <v>2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3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3</v>
      </c>
      <c r="Y35" s="98"/>
      <c r="Z35" s="183">
        <f>P38</f>
        <v>3</v>
      </c>
      <c r="AA35" s="183">
        <f>T38</f>
        <v>5</v>
      </c>
      <c r="AB35" s="183">
        <f>X38</f>
        <v>7</v>
      </c>
      <c r="AC35" s="183">
        <f>AA35-AB35</f>
        <v>-2</v>
      </c>
      <c r="AD35" s="184"/>
      <c r="AE35" s="184"/>
      <c r="AF35" s="184"/>
      <c r="AG35" s="181">
        <f>Z35*100000+AA35*10-AB35*9</f>
        <v>299987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5</v>
      </c>
      <c r="AL35" s="183">
        <f t="shared" si="9"/>
        <v>7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299987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5</v>
      </c>
      <c r="AW35" s="71">
        <f t="shared" si="10"/>
        <v>7</v>
      </c>
      <c r="AX35" s="71"/>
      <c r="AY35" s="71"/>
      <c r="AZ35" s="98"/>
      <c r="BA35" s="122">
        <v>4</v>
      </c>
      <c r="BB35" s="284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4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4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4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700042</v>
      </c>
      <c r="AO36" s="176">
        <f>AG33+SUM(AO32:AO35)</f>
        <v>500012</v>
      </c>
      <c r="AP36" s="176">
        <f>AG34+SUM(AP32:AP35)</f>
        <v>99974</v>
      </c>
      <c r="AQ36" s="176">
        <f>AG35+SUM(AQ32:AQ35)</f>
        <v>299987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0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0</v>
      </c>
      <c r="S37" s="113">
        <f>G37</f>
        <v>0</v>
      </c>
      <c r="T37" s="113"/>
      <c r="U37" s="113"/>
      <c r="V37" s="113">
        <f>G37</f>
        <v>0</v>
      </c>
      <c r="W37" s="113">
        <f>E37</f>
        <v>0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1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5</v>
      </c>
      <c r="O38" s="107">
        <f t="shared" si="11"/>
        <v>1</v>
      </c>
      <c r="P38" s="107">
        <f t="shared" si="11"/>
        <v>3</v>
      </c>
      <c r="Q38" s="107">
        <f t="shared" si="11"/>
        <v>6</v>
      </c>
      <c r="R38" s="107">
        <f t="shared" si="11"/>
        <v>3</v>
      </c>
      <c r="S38" s="107">
        <f t="shared" si="11"/>
        <v>1</v>
      </c>
      <c r="T38" s="107">
        <f t="shared" si="11"/>
        <v>5</v>
      </c>
      <c r="U38" s="107">
        <f t="shared" si="11"/>
        <v>2</v>
      </c>
      <c r="V38" s="107">
        <f t="shared" si="11"/>
        <v>2</v>
      </c>
      <c r="W38" s="107">
        <f t="shared" si="11"/>
        <v>4</v>
      </c>
      <c r="X38" s="107">
        <f t="shared" si="11"/>
        <v>7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21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94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5</v>
      </c>
      <c r="AA43" s="179">
        <f>Q49</f>
        <v>5</v>
      </c>
      <c r="AB43" s="179">
        <f>U49</f>
        <v>4</v>
      </c>
      <c r="AC43" s="179">
        <f>AA43-AB43</f>
        <v>1</v>
      </c>
      <c r="AD43" s="180"/>
      <c r="AE43" s="180"/>
      <c r="AF43" s="180"/>
      <c r="AG43" s="181">
        <f>Z43*100000+AA43*10-AB43*9</f>
        <v>500014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5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500014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5</v>
      </c>
      <c r="AW43" s="71">
        <f t="shared" si="14"/>
        <v>4</v>
      </c>
      <c r="AX43" s="85"/>
      <c r="AY43" s="85"/>
      <c r="AZ43" s="98"/>
      <c r="BA43" s="60">
        <v>1</v>
      </c>
      <c r="BB43" s="289" t="str">
        <f>IF(E43="",C43,VLOOKUP(1,AS43:AT46,2,FALSE))</f>
        <v>Frankreich</v>
      </c>
      <c r="BC43" s="59"/>
      <c r="BD43" s="62">
        <f>VLOOKUP(1,AS43:AW46,3,FALSE)</f>
        <v>5</v>
      </c>
      <c r="BE43" s="63">
        <f>VLOOKUP(1,AS43:AW46,4,FALSE)</f>
        <v>5</v>
      </c>
      <c r="BF43" s="116" t="s">
        <v>13</v>
      </c>
      <c r="BG43" s="63">
        <f>VLOOKUP(1,AS43:AW46,5,FALSE)</f>
        <v>4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3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3</v>
      </c>
      <c r="T44" s="113">
        <f>G44</f>
        <v>2</v>
      </c>
      <c r="U44" s="113"/>
      <c r="V44" s="113"/>
      <c r="W44" s="113">
        <f>G44</f>
        <v>2</v>
      </c>
      <c r="X44" s="113">
        <f>E44</f>
        <v>3</v>
      </c>
      <c r="Y44" s="98"/>
      <c r="Z44" s="98">
        <f>N49</f>
        <v>4</v>
      </c>
      <c r="AA44" s="98">
        <f>R49</f>
        <v>6</v>
      </c>
      <c r="AB44" s="98">
        <f>V49</f>
        <v>4</v>
      </c>
      <c r="AC44" s="98">
        <f>AA44-AB44</f>
        <v>2</v>
      </c>
      <c r="AD44" s="104"/>
      <c r="AE44" s="104"/>
      <c r="AF44" s="104"/>
      <c r="AG44" s="181">
        <f>Z44*100000+AA44*10-AB44*9</f>
        <v>400024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6</v>
      </c>
      <c r="AL44" s="98">
        <f t="shared" si="13"/>
        <v>4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1000</v>
      </c>
      <c r="AR44" s="176">
        <f>AO47</f>
        <v>400024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4</v>
      </c>
      <c r="AV44" s="71">
        <f t="shared" si="14"/>
        <v>6</v>
      </c>
      <c r="AW44" s="71">
        <f t="shared" si="14"/>
        <v>4</v>
      </c>
      <c r="AX44" s="71"/>
      <c r="AY44" s="71"/>
      <c r="AZ44" s="98"/>
      <c r="BA44" s="65">
        <v>2</v>
      </c>
      <c r="BB44" s="290" t="str">
        <f>IF(G43="",H43,VLOOKUP(2,AS43:AT46,2,FALSE))</f>
        <v>Schweden</v>
      </c>
      <c r="BC44" s="16"/>
      <c r="BD44" s="66">
        <f>VLOOKUP(2,AS43:AW46,3,FALSE)</f>
        <v>4</v>
      </c>
      <c r="BE44" s="67">
        <f>VLOOKUP(2,AS43:AW46,4,FALSE)</f>
        <v>5</v>
      </c>
      <c r="BF44" s="116" t="s">
        <v>13</v>
      </c>
      <c r="BG44" s="67">
        <f>VLOOKUP(2,AS43:AW46,5,FALSE)</f>
        <v>5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5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3</v>
      </c>
      <c r="F45" s="115" t="s">
        <v>13</v>
      </c>
      <c r="G45" s="214">
        <v>2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3</v>
      </c>
      <c r="R45" s="113"/>
      <c r="S45" s="113">
        <f>G45</f>
        <v>2</v>
      </c>
      <c r="T45" s="113"/>
      <c r="U45" s="113">
        <f>G45</f>
        <v>2</v>
      </c>
      <c r="V45" s="113"/>
      <c r="W45" s="113">
        <f>E45</f>
        <v>3</v>
      </c>
      <c r="X45" s="113"/>
      <c r="Y45" s="98"/>
      <c r="Z45" s="186">
        <f>O49</f>
        <v>3</v>
      </c>
      <c r="AA45" s="186">
        <f>S49</f>
        <v>6</v>
      </c>
      <c r="AB45" s="186">
        <f>W49</f>
        <v>9</v>
      </c>
      <c r="AC45" s="186">
        <f>AA45-AB45</f>
        <v>-3</v>
      </c>
      <c r="AD45" s="187"/>
      <c r="AE45" s="187"/>
      <c r="AF45" s="187"/>
      <c r="AG45" s="181">
        <f>Z45*100000+AA45*10-AB45*9</f>
        <v>299979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3</v>
      </c>
      <c r="AK45" s="186">
        <f t="shared" si="13"/>
        <v>6</v>
      </c>
      <c r="AL45" s="186">
        <f t="shared" si="13"/>
        <v>9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299979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3</v>
      </c>
      <c r="AV45" s="71">
        <f t="shared" si="14"/>
        <v>6</v>
      </c>
      <c r="AW45" s="71">
        <f t="shared" si="14"/>
        <v>9</v>
      </c>
      <c r="AX45" s="71"/>
      <c r="AY45" s="71"/>
      <c r="AZ45" s="98"/>
      <c r="BA45" s="122">
        <v>3</v>
      </c>
      <c r="BB45" s="284" t="str">
        <f>IF(E44="",C44,VLOOKUP(3,AS43:AT46,2,FALSE))</f>
        <v>England</v>
      </c>
      <c r="BC45" s="123"/>
      <c r="BD45" s="124">
        <f>VLOOKUP(3,AS43:AW46,3,FALSE)</f>
        <v>4</v>
      </c>
      <c r="BE45" s="124">
        <f>VLOOKUP(3,AS43:AW46,4,FALSE)</f>
        <v>6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5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-1</v>
      </c>
      <c r="M46" s="113"/>
      <c r="N46" s="113">
        <f>IF($E46="",0,IF($E46&gt;$G46,3,IF($E46=$G46,1,0)))</f>
        <v>0</v>
      </c>
      <c r="O46" s="113"/>
      <c r="P46" s="113">
        <f>IF($G46="",0,IF($E46&gt;$G46,0,IF($E46=$G46,1,3)))</f>
        <v>3</v>
      </c>
      <c r="Q46" s="113"/>
      <c r="R46" s="113">
        <f>E46</f>
        <v>1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1</v>
      </c>
      <c r="Y46" s="98"/>
      <c r="Z46" s="183">
        <f>P49</f>
        <v>4</v>
      </c>
      <c r="AA46" s="183">
        <f>T49</f>
        <v>5</v>
      </c>
      <c r="AB46" s="183">
        <f>X49</f>
        <v>5</v>
      </c>
      <c r="AC46" s="183">
        <f>AA46-AB46</f>
        <v>0</v>
      </c>
      <c r="AD46" s="184"/>
      <c r="AE46" s="184"/>
      <c r="AF46" s="184"/>
      <c r="AG46" s="181">
        <f>Z46*100000+AA46*10-AB46*9</f>
        <v>400005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5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401005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4</v>
      </c>
      <c r="AV46" s="71">
        <f t="shared" si="14"/>
        <v>5</v>
      </c>
      <c r="AW46" s="71">
        <f t="shared" si="14"/>
        <v>5</v>
      </c>
      <c r="AX46" s="71"/>
      <c r="AY46" s="71"/>
      <c r="AZ46" s="98"/>
      <c r="BA46" s="122">
        <v>4</v>
      </c>
      <c r="BB46" s="284" t="str">
        <f>IF(G44="",H44,VLOOKUP(4,AS43:AT46,2,FALSE))</f>
        <v>Ukraine</v>
      </c>
      <c r="BC46" s="123"/>
      <c r="BD46" s="124">
        <f>VLOOKUP(4,AS43:AW46,3,FALSE)</f>
        <v>3</v>
      </c>
      <c r="BE46" s="124">
        <f>VLOOKUP(4,AS43:AW46,4,FALSE)</f>
        <v>6</v>
      </c>
      <c r="BF46" s="116" t="s">
        <v>13</v>
      </c>
      <c r="BG46" s="124">
        <f>VLOOKUP(4,AS43:AW46,5,FALSE)</f>
        <v>9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40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500014</v>
      </c>
      <c r="AO47" s="176">
        <f>AG44+SUM(AO43:AO46)</f>
        <v>400024</v>
      </c>
      <c r="AP47" s="176">
        <f>AG45+SUM(AP43:AP46)</f>
        <v>299979</v>
      </c>
      <c r="AQ47" s="176">
        <f>AG46+SUM(AQ43:AQ46)</f>
        <v>401005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4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4</v>
      </c>
      <c r="S48" s="113">
        <f>G48</f>
        <v>1</v>
      </c>
      <c r="T48" s="113"/>
      <c r="U48" s="113"/>
      <c r="V48" s="113">
        <f>G48</f>
        <v>1</v>
      </c>
      <c r="W48" s="113">
        <f>E48</f>
        <v>4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4</v>
      </c>
      <c r="O49" s="107">
        <f t="shared" si="15"/>
        <v>3</v>
      </c>
      <c r="P49" s="107">
        <f t="shared" si="15"/>
        <v>4</v>
      </c>
      <c r="Q49" s="107">
        <f t="shared" si="15"/>
        <v>5</v>
      </c>
      <c r="R49" s="107">
        <f t="shared" si="15"/>
        <v>6</v>
      </c>
      <c r="S49" s="107">
        <f t="shared" si="15"/>
        <v>6</v>
      </c>
      <c r="T49" s="107">
        <f t="shared" si="15"/>
        <v>5</v>
      </c>
      <c r="U49" s="107">
        <f t="shared" si="15"/>
        <v>4</v>
      </c>
      <c r="V49" s="107">
        <f t="shared" si="15"/>
        <v>4</v>
      </c>
      <c r="W49" s="107">
        <f t="shared" si="15"/>
        <v>9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180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25</v>
      </c>
      <c r="CG49" s="118">
        <f>CF16+CF27+CF38+CF49</f>
        <v>86</v>
      </c>
      <c r="CH49" s="98"/>
      <c r="CI49" s="98"/>
      <c r="CJ49" s="98"/>
      <c r="CK49" s="98"/>
      <c r="CL49" s="98"/>
      <c r="CM49" s="121">
        <f>CM41+CG49</f>
        <v>180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/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Christoph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Christoph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4</v>
      </c>
      <c r="AB10" s="179">
        <f>U16</f>
        <v>3</v>
      </c>
      <c r="AC10" s="179">
        <f>AA10-AB10</f>
        <v>1</v>
      </c>
      <c r="AD10" s="180"/>
      <c r="AE10" s="180"/>
      <c r="AF10" s="180"/>
      <c r="AG10" s="181">
        <f>Z10*100000+AA10*10-AB10*9</f>
        <v>500013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4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500013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4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2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0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0</v>
      </c>
      <c r="T11" s="113">
        <f>G11</f>
        <v>2</v>
      </c>
      <c r="U11" s="113"/>
      <c r="V11" s="113"/>
      <c r="W11" s="113">
        <f>G11</f>
        <v>2</v>
      </c>
      <c r="X11" s="113">
        <f>E11</f>
        <v>0</v>
      </c>
      <c r="Y11" s="98"/>
      <c r="Z11" s="98">
        <f>N16</f>
        <v>1</v>
      </c>
      <c r="AA11" s="98">
        <f>R16</f>
        <v>1</v>
      </c>
      <c r="AB11" s="98">
        <f>V16</f>
        <v>3</v>
      </c>
      <c r="AC11" s="98">
        <f>AA11-AB11</f>
        <v>-2</v>
      </c>
      <c r="AD11" s="104"/>
      <c r="AE11" s="104"/>
      <c r="AF11" s="104"/>
      <c r="AG11" s="181">
        <f>Z11*100000+AA11*10-AB11*9</f>
        <v>99983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99983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5</v>
      </c>
      <c r="BE11" s="30">
        <f>VLOOKUP(2,AS10:AW13,4,FALSE)</f>
        <v>4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3</v>
      </c>
      <c r="AA12" s="186">
        <f>S16</f>
        <v>2</v>
      </c>
      <c r="AB12" s="186">
        <f>W16</f>
        <v>4</v>
      </c>
      <c r="AC12" s="186">
        <f>AA12-AB12</f>
        <v>-2</v>
      </c>
      <c r="AD12" s="187"/>
      <c r="AE12" s="187"/>
      <c r="AF12" s="187"/>
      <c r="AG12" s="181">
        <f>Z12*100000+AA12*10-AB12*9</f>
        <v>299984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3</v>
      </c>
      <c r="AK12" s="186">
        <f t="shared" si="1"/>
        <v>2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299984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3</v>
      </c>
      <c r="AV12" s="71">
        <f t="shared" si="2"/>
        <v>2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3</v>
      </c>
      <c r="BE12" s="124">
        <f>VLOOKUP(3,AS10:AW13,4,FALSE)</f>
        <v>2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7</v>
      </c>
      <c r="AA13" s="183">
        <f>T16</f>
        <v>4</v>
      </c>
      <c r="AB13" s="183">
        <f>X16</f>
        <v>1</v>
      </c>
      <c r="AC13" s="183">
        <f>AA13-AB13</f>
        <v>3</v>
      </c>
      <c r="AD13" s="184"/>
      <c r="AE13" s="184"/>
      <c r="AF13" s="184"/>
      <c r="AG13" s="181">
        <f>Z13*100000+AA13*10-AB13*9</f>
        <v>700031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7</v>
      </c>
      <c r="AK13" s="183">
        <f t="shared" si="1"/>
        <v>4</v>
      </c>
      <c r="AL13" s="183">
        <f t="shared" si="1"/>
        <v>1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700031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7</v>
      </c>
      <c r="AV13" s="71">
        <f t="shared" si="2"/>
        <v>4</v>
      </c>
      <c r="AW13" s="71">
        <f t="shared" si="2"/>
        <v>1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500013</v>
      </c>
      <c r="AO14" s="176">
        <f>AG11+SUM(AO10:AO13)</f>
        <v>99983</v>
      </c>
      <c r="AP14" s="176">
        <f>AG12+SUM(AP10:AP13)</f>
        <v>299984</v>
      </c>
      <c r="AQ14" s="176">
        <f>AG13+SUM(AQ10:AQ13)</f>
        <v>700031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1</v>
      </c>
      <c r="BO14" s="116" t="s">
        <v>13</v>
      </c>
      <c r="BP14" s="214">
        <v>1</v>
      </c>
      <c r="BQ14" s="15" t="str">
        <f>BB44</f>
        <v>Schweden</v>
      </c>
      <c r="BR14" s="48"/>
      <c r="BS14" s="68" t="s">
        <v>28</v>
      </c>
      <c r="BT14" s="98"/>
      <c r="BU14" s="214">
        <v>4</v>
      </c>
      <c r="BV14" s="116" t="s">
        <v>13</v>
      </c>
      <c r="BW14" s="214">
        <v>2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0</v>
      </c>
      <c r="CM14" s="117">
        <f>IF(Spielplan!$G$48&lt;&gt;"",CK14+CL14+CK15+CL15,0)</f>
        <v>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1</v>
      </c>
      <c r="O16" s="107">
        <f t="shared" si="3"/>
        <v>3</v>
      </c>
      <c r="P16" s="107">
        <f t="shared" si="3"/>
        <v>7</v>
      </c>
      <c r="Q16" s="107">
        <f t="shared" si="3"/>
        <v>4</v>
      </c>
      <c r="R16" s="107">
        <f t="shared" si="3"/>
        <v>1</v>
      </c>
      <c r="S16" s="107">
        <f t="shared" si="3"/>
        <v>2</v>
      </c>
      <c r="T16" s="107">
        <f t="shared" si="3"/>
        <v>4</v>
      </c>
      <c r="U16" s="107">
        <f t="shared" si="3"/>
        <v>3</v>
      </c>
      <c r="V16" s="107">
        <f t="shared" si="3"/>
        <v>3</v>
      </c>
      <c r="W16" s="107">
        <f t="shared" si="3"/>
        <v>4</v>
      </c>
      <c r="X16" s="107">
        <f t="shared" si="3"/>
        <v>1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0</v>
      </c>
      <c r="BO16" s="116" t="s">
        <v>13</v>
      </c>
      <c r="BP16" s="214">
        <v>1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16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500014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500014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5</v>
      </c>
      <c r="BE21" s="44">
        <f>VLOOKUP(1,AS21:AW24,4,FALSE)</f>
        <v>5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5</v>
      </c>
      <c r="AC22" s="98">
        <f>AA22-AB22</f>
        <v>-4</v>
      </c>
      <c r="AD22" s="104"/>
      <c r="AE22" s="104"/>
      <c r="AF22" s="104"/>
      <c r="AG22" s="181">
        <f>Z22*100000+AA22*10-AB22*9</f>
        <v>99965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99965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5</v>
      </c>
      <c r="BE22" s="37">
        <f>VLOOKUP(2,AS21:AW24,4,FALSE)</f>
        <v>5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5</v>
      </c>
      <c r="AA23" s="186">
        <f>S27</f>
        <v>5</v>
      </c>
      <c r="AB23" s="186">
        <f>W27</f>
        <v>3</v>
      </c>
      <c r="AC23" s="186">
        <f>AA23-AB23</f>
        <v>2</v>
      </c>
      <c r="AD23" s="187"/>
      <c r="AE23" s="187"/>
      <c r="AF23" s="187"/>
      <c r="AG23" s="181">
        <f>Z23*100000+AA23*10-AB23*9</f>
        <v>500023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5</v>
      </c>
      <c r="AK23" s="186">
        <f t="shared" si="5"/>
        <v>5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500023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5</v>
      </c>
      <c r="AV23" s="71">
        <f t="shared" si="6"/>
        <v>5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5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1</v>
      </c>
      <c r="BQ23" s="13" t="str">
        <f>IF(BP14="","",IF(BN14=BP14,IF(BU14&gt;BW14,BL14,BQ14),IF(BN14&gt;BP14,BL14,BQ14)))</f>
        <v>Italien</v>
      </c>
      <c r="BR23" s="70"/>
      <c r="BS23" s="69" t="s">
        <v>45</v>
      </c>
      <c r="BT23" s="98"/>
      <c r="BU23" s="214">
        <v>4</v>
      </c>
      <c r="BV23" s="116" t="s">
        <v>13</v>
      </c>
      <c r="BW23" s="214">
        <v>3</v>
      </c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0</v>
      </c>
      <c r="Y24" s="98"/>
      <c r="Z24" s="183">
        <f>P27</f>
        <v>4</v>
      </c>
      <c r="AA24" s="183">
        <f>T27</f>
        <v>5</v>
      </c>
      <c r="AB24" s="183">
        <f>X27</f>
        <v>4</v>
      </c>
      <c r="AC24" s="183">
        <f>AA24-AB24</f>
        <v>1</v>
      </c>
      <c r="AD24" s="184"/>
      <c r="AE24" s="184"/>
      <c r="AF24" s="184"/>
      <c r="AG24" s="181">
        <f>Z24*100000+AA24*10-AB24*9</f>
        <v>400014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5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400014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5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1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500014</v>
      </c>
      <c r="AO25" s="176">
        <f>AG22+SUM(AO21:AO24)</f>
        <v>99965</v>
      </c>
      <c r="AP25" s="176">
        <f>AG23+SUM(AP21:AP24)</f>
        <v>500023</v>
      </c>
      <c r="AQ25" s="176">
        <f>AG24+SUM(AQ21:AQ24)</f>
        <v>400014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0</v>
      </c>
      <c r="BQ25" s="13" t="str">
        <f>IF(BP16="","",IF(BN16=BP16,IF(BU16&gt;BW16,BL16,BQ16),IF(BN16&gt;BP16,BL16,BQ16)))</f>
        <v>Kroatien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Italien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0</v>
      </c>
      <c r="H26" s="32" t="str">
        <f>C22</f>
        <v>Deutschland</v>
      </c>
      <c r="I26" s="33"/>
      <c r="J26" s="98"/>
      <c r="K26" s="98"/>
      <c r="L26" s="104">
        <f t="shared" si="4"/>
        <v>0</v>
      </c>
      <c r="M26" s="113"/>
      <c r="N26" s="113">
        <f>IF($E26="",0,IF($E26&gt;$G26,3,IF($E26=$G26,1,0)))</f>
        <v>1</v>
      </c>
      <c r="O26" s="113">
        <f>IF($G26="",0,IF($E26&gt;$G26,0,IF($E26=$G26,1,3)))</f>
        <v>1</v>
      </c>
      <c r="P26" s="113"/>
      <c r="Q26" s="113"/>
      <c r="R26" s="113">
        <f>E26</f>
        <v>0</v>
      </c>
      <c r="S26" s="113">
        <f>G26</f>
        <v>0</v>
      </c>
      <c r="T26" s="113"/>
      <c r="U26" s="113"/>
      <c r="V26" s="113">
        <f>G26</f>
        <v>0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0</v>
      </c>
      <c r="CG26" s="98"/>
      <c r="CH26" s="105" t="s">
        <v>137</v>
      </c>
      <c r="CI26" s="98" t="str">
        <f>BQ25</f>
        <v>Kroatien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10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1</v>
      </c>
      <c r="O27" s="107">
        <f t="shared" si="7"/>
        <v>5</v>
      </c>
      <c r="P27" s="107">
        <f t="shared" si="7"/>
        <v>4</v>
      </c>
      <c r="Q27" s="107">
        <f t="shared" si="7"/>
        <v>5</v>
      </c>
      <c r="R27" s="107">
        <f t="shared" si="7"/>
        <v>1</v>
      </c>
      <c r="S27" s="107">
        <f t="shared" si="7"/>
        <v>5</v>
      </c>
      <c r="T27" s="107">
        <f t="shared" si="7"/>
        <v>5</v>
      </c>
      <c r="U27" s="107">
        <f t="shared" si="7"/>
        <v>4</v>
      </c>
      <c r="V27" s="107">
        <f t="shared" si="7"/>
        <v>5</v>
      </c>
      <c r="W27" s="107">
        <f t="shared" si="7"/>
        <v>3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14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0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-1</v>
      </c>
      <c r="M32" s="113">
        <f>IF($E32="",0,IF($E32&gt;$G32,3,IF($E32=G32,1,0)))</f>
        <v>0</v>
      </c>
      <c r="N32" s="113">
        <f>IF($G32="",0,IF($E32&gt;$G32,0,IF($E32=G32,1,3)))</f>
        <v>3</v>
      </c>
      <c r="O32" s="114"/>
      <c r="P32" s="114"/>
      <c r="Q32" s="113">
        <f>E32</f>
        <v>0</v>
      </c>
      <c r="R32" s="113">
        <f>G32</f>
        <v>1</v>
      </c>
      <c r="S32" s="113"/>
      <c r="T32" s="113"/>
      <c r="U32" s="113">
        <f>G32</f>
        <v>1</v>
      </c>
      <c r="V32" s="113">
        <f>E32</f>
        <v>0</v>
      </c>
      <c r="W32" s="113"/>
      <c r="X32" s="113"/>
      <c r="Y32" s="98"/>
      <c r="Z32" s="179">
        <f>M38</f>
        <v>4</v>
      </c>
      <c r="AA32" s="179">
        <f>Q38</f>
        <v>3</v>
      </c>
      <c r="AB32" s="179">
        <f>U38</f>
        <v>3</v>
      </c>
      <c r="AC32" s="179">
        <f>AA32-AB32</f>
        <v>0</v>
      </c>
      <c r="AD32" s="180"/>
      <c r="AE32" s="180"/>
      <c r="AF32" s="180"/>
      <c r="AG32" s="181">
        <f>Z32*100000+AA32*10-AB32*9</f>
        <v>400003</v>
      </c>
      <c r="AH32" s="182">
        <f>IF(AG32="","",RANK(AG32,AG32:AG35,0)+ROW(A23)%%)</f>
        <v>3.0023</v>
      </c>
      <c r="AI32" s="182" t="str">
        <f>C32</f>
        <v>Spanien</v>
      </c>
      <c r="AJ32" s="179">
        <f t="shared" ref="AJ32:AL35" si="9">Z32</f>
        <v>4</v>
      </c>
      <c r="AK32" s="179">
        <f t="shared" si="9"/>
        <v>3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400003</v>
      </c>
      <c r="AS32" s="80">
        <f>ROUND(IF(AR32="","",RANK(AR32,AR32:AR35,0)+ROW(A23)%%),0)</f>
        <v>3</v>
      </c>
      <c r="AT32" s="71" t="str">
        <f t="shared" ref="AT32:AW35" si="10">AI32</f>
        <v>Spanien</v>
      </c>
      <c r="AU32" s="71">
        <f t="shared" si="10"/>
        <v>4</v>
      </c>
      <c r="AV32" s="71">
        <f t="shared" si="10"/>
        <v>3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7</v>
      </c>
      <c r="BE32" s="26">
        <f>VLOOKUP(1,AS32:AW35,4,FALSE)</f>
        <v>3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Niederlande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Niederlande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7</v>
      </c>
      <c r="AA33" s="98">
        <f>R38</f>
        <v>3</v>
      </c>
      <c r="AB33" s="98">
        <f>V38</f>
        <v>1</v>
      </c>
      <c r="AC33" s="98">
        <f>AA33-AB33</f>
        <v>2</v>
      </c>
      <c r="AD33" s="104"/>
      <c r="AE33" s="104"/>
      <c r="AF33" s="104"/>
      <c r="AG33" s="181">
        <f>Z33*100000+AA33*10-AB33*9</f>
        <v>700021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7</v>
      </c>
      <c r="AK33" s="98">
        <f t="shared" si="9"/>
        <v>3</v>
      </c>
      <c r="AL33" s="98">
        <f t="shared" si="9"/>
        <v>1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700021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7</v>
      </c>
      <c r="AV33" s="71">
        <f t="shared" si="10"/>
        <v>3</v>
      </c>
      <c r="AW33" s="71">
        <f t="shared" si="10"/>
        <v>1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1</v>
      </c>
      <c r="AB34" s="186">
        <f>W38</f>
        <v>4</v>
      </c>
      <c r="AC34" s="186">
        <f>AA34-AB34</f>
        <v>-3</v>
      </c>
      <c r="AD34" s="187"/>
      <c r="AE34" s="187"/>
      <c r="AF34" s="187"/>
      <c r="AG34" s="181">
        <f>Z34*100000+AA34*10-AB34*9</f>
        <v>99974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1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99974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1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Spanien</v>
      </c>
      <c r="BC34" s="123"/>
      <c r="BD34" s="124">
        <f>VLOOKUP(3,AS32:AW35,3,FALSE)</f>
        <v>4</v>
      </c>
      <c r="BE34" s="124">
        <f>VLOOKUP(3,AS32:AW35,4,FALSE)</f>
        <v>3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4</v>
      </c>
      <c r="AA35" s="183">
        <f>T38</f>
        <v>4</v>
      </c>
      <c r="AB35" s="183">
        <f>X38</f>
        <v>3</v>
      </c>
      <c r="AC35" s="183">
        <f>AA35-AB35</f>
        <v>1</v>
      </c>
      <c r="AD35" s="184"/>
      <c r="AE35" s="184"/>
      <c r="AF35" s="184"/>
      <c r="AG35" s="181">
        <f>Z35*100000+AA35*10-AB35*9</f>
        <v>400013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4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400013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4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1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400003</v>
      </c>
      <c r="AO36" s="176">
        <f>AG33+SUM(AO32:AO35)</f>
        <v>700021</v>
      </c>
      <c r="AP36" s="176">
        <f>AG34+SUM(AP32:AP35)</f>
        <v>99974</v>
      </c>
      <c r="AQ36" s="176">
        <f>AG35+SUM(AQ32:AQ35)</f>
        <v>400013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0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0</v>
      </c>
      <c r="S37" s="113">
        <f>G37</f>
        <v>0</v>
      </c>
      <c r="T37" s="113"/>
      <c r="U37" s="113"/>
      <c r="V37" s="113">
        <f>G37</f>
        <v>0</v>
      </c>
      <c r="W37" s="113">
        <f>E37</f>
        <v>0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1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4</v>
      </c>
      <c r="N38" s="107">
        <f t="shared" si="11"/>
        <v>7</v>
      </c>
      <c r="O38" s="107">
        <f t="shared" si="11"/>
        <v>1</v>
      </c>
      <c r="P38" s="107">
        <f t="shared" si="11"/>
        <v>4</v>
      </c>
      <c r="Q38" s="107">
        <f t="shared" si="11"/>
        <v>3</v>
      </c>
      <c r="R38" s="107">
        <f t="shared" si="11"/>
        <v>3</v>
      </c>
      <c r="S38" s="107">
        <f t="shared" si="11"/>
        <v>1</v>
      </c>
      <c r="T38" s="107">
        <f t="shared" si="11"/>
        <v>4</v>
      </c>
      <c r="U38" s="107">
        <f t="shared" si="11"/>
        <v>3</v>
      </c>
      <c r="V38" s="107">
        <f t="shared" si="11"/>
        <v>1</v>
      </c>
      <c r="W38" s="107">
        <f t="shared" si="11"/>
        <v>4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14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45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0</v>
      </c>
      <c r="R43" s="113">
        <f>G43</f>
        <v>0</v>
      </c>
      <c r="S43" s="113"/>
      <c r="T43" s="113"/>
      <c r="U43" s="113">
        <f>G43</f>
        <v>0</v>
      </c>
      <c r="V43" s="113">
        <f>E43</f>
        <v>0</v>
      </c>
      <c r="W43" s="113"/>
      <c r="X43" s="113"/>
      <c r="Y43" s="98"/>
      <c r="Z43" s="179">
        <f>M49</f>
        <v>3</v>
      </c>
      <c r="AA43" s="179">
        <f>Q49</f>
        <v>2</v>
      </c>
      <c r="AB43" s="179">
        <f>U49</f>
        <v>2</v>
      </c>
      <c r="AC43" s="179">
        <f>AA43-AB43</f>
        <v>0</v>
      </c>
      <c r="AD43" s="180"/>
      <c r="AE43" s="180"/>
      <c r="AF43" s="180"/>
      <c r="AG43" s="181">
        <f>Z43*100000+AA43*10-AB43*9</f>
        <v>300002</v>
      </c>
      <c r="AH43" s="182">
        <f>IF(AG43="","",RANK(AG43,AG43:AG46,0)+ROW(A34)%%)</f>
        <v>3.0034000000000001</v>
      </c>
      <c r="AI43" s="182" t="str">
        <f>C43</f>
        <v>Frankreich</v>
      </c>
      <c r="AJ43" s="179">
        <f t="shared" ref="AJ43:AL46" si="13">Z43</f>
        <v>3</v>
      </c>
      <c r="AK43" s="179">
        <f t="shared" si="13"/>
        <v>2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300002</v>
      </c>
      <c r="AS43" s="80">
        <f>ROUND(IF(AR43="","",RANK(AR43,AR43:AR46,0)+ROW(A34)%%),0)</f>
        <v>3</v>
      </c>
      <c r="AT43" s="71" t="str">
        <f t="shared" ref="AT43:AW46" si="14">AI43</f>
        <v>Frankreich</v>
      </c>
      <c r="AU43" s="71">
        <f t="shared" si="14"/>
        <v>3</v>
      </c>
      <c r="AV43" s="71">
        <f t="shared" si="14"/>
        <v>2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5</v>
      </c>
      <c r="BE43" s="63">
        <f>VLOOKUP(1,AS43:AW46,4,FALSE)</f>
        <v>3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5</v>
      </c>
      <c r="AA44" s="98">
        <f>R49</f>
        <v>3</v>
      </c>
      <c r="AB44" s="98">
        <f>V49</f>
        <v>1</v>
      </c>
      <c r="AC44" s="98">
        <f>AA44-AB44</f>
        <v>2</v>
      </c>
      <c r="AD44" s="104"/>
      <c r="AE44" s="104"/>
      <c r="AF44" s="104"/>
      <c r="AG44" s="181">
        <f>Z44*100000+AA44*10-AB44*9</f>
        <v>500021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5</v>
      </c>
      <c r="AK44" s="98">
        <f t="shared" si="13"/>
        <v>3</v>
      </c>
      <c r="AL44" s="98">
        <f t="shared" si="13"/>
        <v>1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500021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5</v>
      </c>
      <c r="AV44" s="71">
        <f t="shared" si="14"/>
        <v>3</v>
      </c>
      <c r="AW44" s="71">
        <f t="shared" si="14"/>
        <v>1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4</v>
      </c>
      <c r="BE44" s="67">
        <f>VLOOKUP(2,AS43:AW46,4,FALSE)</f>
        <v>2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56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1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1</v>
      </c>
      <c r="X45" s="113"/>
      <c r="Y45" s="98"/>
      <c r="Z45" s="186">
        <f>O49</f>
        <v>2</v>
      </c>
      <c r="AA45" s="186">
        <f>S49</f>
        <v>2</v>
      </c>
      <c r="AB45" s="186">
        <f>W49</f>
        <v>3</v>
      </c>
      <c r="AC45" s="186">
        <f>AA45-AB45</f>
        <v>-1</v>
      </c>
      <c r="AD45" s="187"/>
      <c r="AE45" s="187"/>
      <c r="AF45" s="187"/>
      <c r="AG45" s="181">
        <f>Z45*100000+AA45*10-AB45*9</f>
        <v>199993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2</v>
      </c>
      <c r="AK45" s="186">
        <f t="shared" si="13"/>
        <v>2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199993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2</v>
      </c>
      <c r="AV45" s="71">
        <f t="shared" si="14"/>
        <v>2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Frankreich</v>
      </c>
      <c r="BC45" s="123"/>
      <c r="BD45" s="124">
        <f>VLOOKUP(3,AS43:AW46,3,FALSE)</f>
        <v>3</v>
      </c>
      <c r="BE45" s="124">
        <f>VLOOKUP(3,AS43:AW46,4,FALSE)</f>
        <v>2</v>
      </c>
      <c r="BF45" s="116" t="s">
        <v>13</v>
      </c>
      <c r="BG45" s="124">
        <f>VLOOKUP(3,AS43:AW46,5,FALSE)</f>
        <v>2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2</v>
      </c>
      <c r="Y46" s="98"/>
      <c r="Z46" s="183">
        <f>P49</f>
        <v>4</v>
      </c>
      <c r="AA46" s="183">
        <f>T49</f>
        <v>2</v>
      </c>
      <c r="AB46" s="183">
        <f>X49</f>
        <v>3</v>
      </c>
      <c r="AC46" s="183">
        <f>AA46-AB46</f>
        <v>-1</v>
      </c>
      <c r="AD46" s="184"/>
      <c r="AE46" s="184"/>
      <c r="AF46" s="184"/>
      <c r="AG46" s="181">
        <f>Z46*100000+AA46*10-AB46*9</f>
        <v>399993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4</v>
      </c>
      <c r="AK46" s="183">
        <f t="shared" si="13"/>
        <v>2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399993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4</v>
      </c>
      <c r="AV46" s="71">
        <f t="shared" si="14"/>
        <v>2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2</v>
      </c>
      <c r="BE46" s="124">
        <f>VLOOKUP(4,AS43:AW46,4,FALSE)</f>
        <v>2</v>
      </c>
      <c r="BF46" s="116" t="s">
        <v>13</v>
      </c>
      <c r="BG46" s="124">
        <f>VLOOKUP(4,AS43:AW46,5,FALSE)</f>
        <v>3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300002</v>
      </c>
      <c r="AO47" s="176">
        <f>AG44+SUM(AO43:AO46)</f>
        <v>500021</v>
      </c>
      <c r="AP47" s="176">
        <f>AG45+SUM(AP43:AP46)</f>
        <v>199993</v>
      </c>
      <c r="AQ47" s="176">
        <f>AG46+SUM(AQ43:AQ46)</f>
        <v>399993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3</v>
      </c>
      <c r="N49" s="107">
        <f t="shared" ref="N49:X49" si="15">SUM(N43:N48)</f>
        <v>5</v>
      </c>
      <c r="O49" s="107">
        <f t="shared" si="15"/>
        <v>2</v>
      </c>
      <c r="P49" s="107">
        <f t="shared" si="15"/>
        <v>4</v>
      </c>
      <c r="Q49" s="107">
        <f t="shared" si="15"/>
        <v>2</v>
      </c>
      <c r="R49" s="107">
        <f t="shared" si="15"/>
        <v>3</v>
      </c>
      <c r="S49" s="107">
        <f t="shared" si="15"/>
        <v>2</v>
      </c>
      <c r="T49" s="107">
        <f t="shared" si="15"/>
        <v>2</v>
      </c>
      <c r="U49" s="107">
        <f t="shared" si="15"/>
        <v>2</v>
      </c>
      <c r="V49" s="107">
        <f t="shared" si="15"/>
        <v>1</v>
      </c>
      <c r="W49" s="107">
        <f t="shared" si="15"/>
        <v>3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101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12</v>
      </c>
      <c r="CG49" s="118">
        <f>CF16+CF27+CF38+CF49</f>
        <v>56</v>
      </c>
      <c r="CH49" s="98"/>
      <c r="CI49" s="98"/>
      <c r="CJ49" s="98"/>
      <c r="CK49" s="98"/>
      <c r="CL49" s="98"/>
      <c r="CM49" s="121">
        <f>CM41+CG49</f>
        <v>101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O55"/>
  <sheetViews>
    <sheetView zoomScale="70" zoomScaleNormal="70" workbookViewId="0"/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Lars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Lars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4</v>
      </c>
      <c r="AA10" s="179">
        <f>Q16</f>
        <v>2</v>
      </c>
      <c r="AB10" s="179">
        <f>U16</f>
        <v>2</v>
      </c>
      <c r="AC10" s="179">
        <f>AA10-AB10</f>
        <v>0</v>
      </c>
      <c r="AD10" s="180"/>
      <c r="AE10" s="180"/>
      <c r="AF10" s="180"/>
      <c r="AG10" s="181">
        <f>Z10*100000+AA10*10-AB10*9</f>
        <v>400002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2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400002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2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2</v>
      </c>
      <c r="BO10" s="116" t="s">
        <v>13</v>
      </c>
      <c r="BP10" s="214">
        <v>3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1</v>
      </c>
      <c r="T11" s="113">
        <f>G11</f>
        <v>0</v>
      </c>
      <c r="U11" s="113"/>
      <c r="V11" s="113"/>
      <c r="W11" s="113">
        <f>G11</f>
        <v>0</v>
      </c>
      <c r="X11" s="113">
        <f>E11</f>
        <v>1</v>
      </c>
      <c r="Y11" s="98"/>
      <c r="Z11" s="98">
        <f>N16</f>
        <v>1</v>
      </c>
      <c r="AA11" s="98">
        <f>R16</f>
        <v>2</v>
      </c>
      <c r="AB11" s="98">
        <f>V16</f>
        <v>5</v>
      </c>
      <c r="AC11" s="98">
        <f>AA11-AB11</f>
        <v>-3</v>
      </c>
      <c r="AD11" s="104"/>
      <c r="AE11" s="104"/>
      <c r="AF11" s="104"/>
      <c r="AG11" s="181">
        <f>Z11*100000+AA11*10-AB11*9</f>
        <v>99975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2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2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4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4</v>
      </c>
      <c r="AB12" s="186">
        <f>W16</f>
        <v>2</v>
      </c>
      <c r="AC12" s="186">
        <f>AA12-AB12</f>
        <v>2</v>
      </c>
      <c r="AD12" s="187"/>
      <c r="AE12" s="187"/>
      <c r="AF12" s="187"/>
      <c r="AG12" s="181">
        <f>Z12*100000+AA12*10-AB12*9</f>
        <v>700022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4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700022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4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4</v>
      </c>
      <c r="BE12" s="124">
        <f>VLOOKUP(3,AS10:AW13,4,FALSE)</f>
        <v>2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Portugal</v>
      </c>
      <c r="BM12" s="42"/>
      <c r="BN12" s="214">
        <v>1</v>
      </c>
      <c r="BO12" s="116" t="s">
        <v>13</v>
      </c>
      <c r="BP12" s="214">
        <v>1</v>
      </c>
      <c r="BQ12" s="12" t="str">
        <f>BB11</f>
        <v>Tschechien</v>
      </c>
      <c r="BR12" s="28"/>
      <c r="BS12" s="31" t="s">
        <v>22</v>
      </c>
      <c r="BT12" s="98"/>
      <c r="BU12" s="214">
        <v>4</v>
      </c>
      <c r="BV12" s="116" t="s">
        <v>13</v>
      </c>
      <c r="BW12" s="214">
        <v>2</v>
      </c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Portugal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8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3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1</v>
      </c>
      <c r="S13" s="113"/>
      <c r="T13" s="113">
        <f>G13</f>
        <v>3</v>
      </c>
      <c r="U13" s="113"/>
      <c r="V13" s="113">
        <f>G13</f>
        <v>3</v>
      </c>
      <c r="W13" s="113"/>
      <c r="X13" s="113">
        <f>E13</f>
        <v>1</v>
      </c>
      <c r="Y13" s="98"/>
      <c r="Z13" s="183">
        <f>P16</f>
        <v>4</v>
      </c>
      <c r="AA13" s="183">
        <f>T16</f>
        <v>3</v>
      </c>
      <c r="AB13" s="183">
        <f>X16</f>
        <v>2</v>
      </c>
      <c r="AC13" s="183">
        <f>AA13-AB13</f>
        <v>1</v>
      </c>
      <c r="AD13" s="184"/>
      <c r="AE13" s="184"/>
      <c r="AF13" s="184"/>
      <c r="AG13" s="181">
        <f>Z13*100000+AA13*10-AB13*9</f>
        <v>400012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4</v>
      </c>
      <c r="AK13" s="183">
        <f t="shared" si="1"/>
        <v>3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400012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4</v>
      </c>
      <c r="AV13" s="71">
        <f t="shared" si="2"/>
        <v>3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4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0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400002</v>
      </c>
      <c r="AO14" s="176">
        <f>AG11+SUM(AO10:AO13)</f>
        <v>99975</v>
      </c>
      <c r="AP14" s="176">
        <f>AG12+SUM(AP10:AP13)</f>
        <v>700022</v>
      </c>
      <c r="AQ14" s="176">
        <f>AG13+SUM(AQ10:AQ13)</f>
        <v>400012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Kroatien</v>
      </c>
      <c r="BM14" s="24"/>
      <c r="BN14" s="214">
        <v>1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1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Kroatien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1</v>
      </c>
      <c r="O16" s="107">
        <f t="shared" si="3"/>
        <v>7</v>
      </c>
      <c r="P16" s="107">
        <f t="shared" si="3"/>
        <v>4</v>
      </c>
      <c r="Q16" s="107">
        <f t="shared" si="3"/>
        <v>2</v>
      </c>
      <c r="R16" s="107">
        <f t="shared" si="3"/>
        <v>2</v>
      </c>
      <c r="S16" s="107">
        <f t="shared" si="3"/>
        <v>4</v>
      </c>
      <c r="T16" s="107">
        <f t="shared" si="3"/>
        <v>3</v>
      </c>
      <c r="U16" s="107">
        <f t="shared" si="3"/>
        <v>2</v>
      </c>
      <c r="V16" s="107">
        <f t="shared" si="3"/>
        <v>5</v>
      </c>
      <c r="W16" s="107">
        <f t="shared" si="3"/>
        <v>2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3</v>
      </c>
      <c r="BO16" s="116" t="s">
        <v>13</v>
      </c>
      <c r="BP16" s="214">
        <v>2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15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24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3</v>
      </c>
      <c r="H21" s="39" t="s">
        <v>85</v>
      </c>
      <c r="I21" s="40"/>
      <c r="J21" s="98"/>
      <c r="K21" s="98"/>
      <c r="L21" s="104">
        <f t="shared" ref="L21:L26" si="4">IF(E21-G21&gt;0,1,IF(G21=E21,0,-1))</f>
        <v>-1</v>
      </c>
      <c r="M21" s="113">
        <f>IF($E21="",0,IF($E21&gt;$G21,3,IF($E21=G21,1,0)))</f>
        <v>0</v>
      </c>
      <c r="N21" s="113">
        <f>IF($G21="",0,IF($E21&gt;$G21,0,IF($E21=G21,1,3)))</f>
        <v>3</v>
      </c>
      <c r="O21" s="114"/>
      <c r="P21" s="114"/>
      <c r="Q21" s="113">
        <f>E21</f>
        <v>2</v>
      </c>
      <c r="R21" s="113">
        <f>G21</f>
        <v>3</v>
      </c>
      <c r="S21" s="113"/>
      <c r="T21" s="113"/>
      <c r="U21" s="113">
        <f>G21</f>
        <v>3</v>
      </c>
      <c r="V21" s="113">
        <f>E21</f>
        <v>2</v>
      </c>
      <c r="W21" s="113"/>
      <c r="X21" s="113"/>
      <c r="Y21" s="98"/>
      <c r="Z21" s="179">
        <f>M27</f>
        <v>4</v>
      </c>
      <c r="AA21" s="179">
        <f>Q27</f>
        <v>8</v>
      </c>
      <c r="AB21" s="179">
        <f>U27</f>
        <v>8</v>
      </c>
      <c r="AC21" s="179">
        <f>AA21-AB21</f>
        <v>0</v>
      </c>
      <c r="AD21" s="180"/>
      <c r="AE21" s="180"/>
      <c r="AF21" s="180"/>
      <c r="AG21" s="181">
        <f>Z21*100000+AA21*10-AB21*9</f>
        <v>400008</v>
      </c>
      <c r="AH21" s="182">
        <f>IF(AG21="","",RANK(AG21,AG21:AG24,0)+ROW(A12)%%)</f>
        <v>3.0011999999999999</v>
      </c>
      <c r="AI21" s="182" t="str">
        <f>C21</f>
        <v>Niederlande</v>
      </c>
      <c r="AJ21" s="179">
        <f t="shared" ref="AJ21:AL24" si="5">Z21</f>
        <v>4</v>
      </c>
      <c r="AK21" s="179">
        <f t="shared" si="5"/>
        <v>8</v>
      </c>
      <c r="AL21" s="179">
        <f t="shared" si="5"/>
        <v>8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400008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4</v>
      </c>
      <c r="AV21" s="71">
        <f t="shared" si="6"/>
        <v>8</v>
      </c>
      <c r="AW21" s="71">
        <f t="shared" si="6"/>
        <v>8</v>
      </c>
      <c r="AX21" s="85"/>
      <c r="AY21" s="85"/>
      <c r="AZ21" s="98"/>
      <c r="BA21" s="41">
        <v>1</v>
      </c>
      <c r="BB21" s="218" t="str">
        <f>IF(E21="",C21,VLOOKUP(1,AS21:AT24,2,FALSE))</f>
        <v>Portugal</v>
      </c>
      <c r="BC21" s="40"/>
      <c r="BD21" s="43">
        <f>VLOOKUP(1,AS21:AW24,3,FALSE)</f>
        <v>5</v>
      </c>
      <c r="BE21" s="44">
        <f>VLOOKUP(1,AS21:AW24,4,FALSE)</f>
        <v>5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5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5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1</v>
      </c>
      <c r="T22" s="113">
        <f>G22</f>
        <v>1</v>
      </c>
      <c r="U22" s="113"/>
      <c r="V22" s="113"/>
      <c r="W22" s="113">
        <f>G22</f>
        <v>1</v>
      </c>
      <c r="X22" s="113">
        <f>E22</f>
        <v>1</v>
      </c>
      <c r="Y22" s="98"/>
      <c r="Z22" s="98">
        <f>N27</f>
        <v>3</v>
      </c>
      <c r="AA22" s="98">
        <f>R27</f>
        <v>4</v>
      </c>
      <c r="AB22" s="98">
        <f>V27</f>
        <v>7</v>
      </c>
      <c r="AC22" s="98">
        <f>AA22-AB22</f>
        <v>-3</v>
      </c>
      <c r="AD22" s="104"/>
      <c r="AE22" s="104"/>
      <c r="AF22" s="104"/>
      <c r="AG22" s="181">
        <f>Z22*100000+AA22*10-AB22*9</f>
        <v>299977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3</v>
      </c>
      <c r="AK22" s="98">
        <f t="shared" si="5"/>
        <v>4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299977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3</v>
      </c>
      <c r="AV22" s="71">
        <f t="shared" si="6"/>
        <v>4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4</v>
      </c>
      <c r="BE22" s="37">
        <f>VLOOKUP(2,AS21:AW24,4,FALSE)</f>
        <v>7</v>
      </c>
      <c r="BF22" s="116" t="s">
        <v>13</v>
      </c>
      <c r="BG22" s="37">
        <f>VLOOKUP(2,AS21:AW24,5,FALSE)</f>
        <v>6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4</v>
      </c>
      <c r="F23" s="115" t="s">
        <v>13</v>
      </c>
      <c r="G23" s="214">
        <v>3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4</v>
      </c>
      <c r="R23" s="113"/>
      <c r="S23" s="113">
        <f>G23</f>
        <v>3</v>
      </c>
      <c r="T23" s="113"/>
      <c r="U23" s="113">
        <f>G23</f>
        <v>3</v>
      </c>
      <c r="V23" s="113"/>
      <c r="W23" s="113">
        <f>E23</f>
        <v>4</v>
      </c>
      <c r="X23" s="113"/>
      <c r="Y23" s="98"/>
      <c r="Z23" s="186">
        <f>O27</f>
        <v>4</v>
      </c>
      <c r="AA23" s="186">
        <f>S27</f>
        <v>7</v>
      </c>
      <c r="AB23" s="186">
        <f>W27</f>
        <v>6</v>
      </c>
      <c r="AC23" s="186">
        <f>AA23-AB23</f>
        <v>1</v>
      </c>
      <c r="AD23" s="187"/>
      <c r="AE23" s="187"/>
      <c r="AF23" s="187"/>
      <c r="AG23" s="181">
        <f>Z23*100000+AA23*10-AB23*9</f>
        <v>400016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7</v>
      </c>
      <c r="AL23" s="186">
        <f t="shared" si="5"/>
        <v>6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400016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4</v>
      </c>
      <c r="AV23" s="71">
        <f t="shared" si="6"/>
        <v>7</v>
      </c>
      <c r="AW23" s="71">
        <f t="shared" si="6"/>
        <v>6</v>
      </c>
      <c r="AX23" s="71"/>
      <c r="AY23" s="71"/>
      <c r="AZ23" s="98"/>
      <c r="BA23" s="122">
        <v>3</v>
      </c>
      <c r="BB23" s="226" t="str">
        <f>IF(E22="",C22,VLOOKUP(3,AS21:AT24,2,FALSE))</f>
        <v>Niederlande</v>
      </c>
      <c r="BC23" s="123"/>
      <c r="BD23" s="124">
        <f>VLOOKUP(3,AS21:AW24,3,FALSE)</f>
        <v>4</v>
      </c>
      <c r="BE23" s="124">
        <f>VLOOKUP(3,AS21:AW24,4,FALSE)</f>
        <v>8</v>
      </c>
      <c r="BF23" s="116" t="s">
        <v>13</v>
      </c>
      <c r="BG23" s="124">
        <f>VLOOKUP(3,AS21:AW24,5,FALSE)</f>
        <v>8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England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10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5</v>
      </c>
      <c r="AA24" s="183">
        <f>T27</f>
        <v>5</v>
      </c>
      <c r="AB24" s="183">
        <f>X27</f>
        <v>3</v>
      </c>
      <c r="AC24" s="183">
        <f>AA24-AB24</f>
        <v>2</v>
      </c>
      <c r="AD24" s="184"/>
      <c r="AE24" s="184"/>
      <c r="AF24" s="184"/>
      <c r="AG24" s="181">
        <f>Z24*100000+AA24*10-AB24*9</f>
        <v>500023</v>
      </c>
      <c r="AH24" s="185">
        <f>IF(AG24="","",RANK(AG24,AG21:AG24,0)+ROW(A12)%%)</f>
        <v>1.0012000000000001</v>
      </c>
      <c r="AI24" s="185" t="str">
        <f>H22</f>
        <v>Portugal</v>
      </c>
      <c r="AJ24" s="183">
        <f t="shared" si="5"/>
        <v>5</v>
      </c>
      <c r="AK24" s="183">
        <f t="shared" si="5"/>
        <v>5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500023</v>
      </c>
      <c r="AS24" s="80">
        <f>ROUND(IF(AR24="","",RANK(AR24,AR21:AR24,0)+ROW(L15)%%),0)</f>
        <v>1</v>
      </c>
      <c r="AT24" s="71" t="str">
        <f t="shared" si="6"/>
        <v>Portugal</v>
      </c>
      <c r="AU24" s="71">
        <f t="shared" si="6"/>
        <v>5</v>
      </c>
      <c r="AV24" s="71">
        <f t="shared" si="6"/>
        <v>5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3</v>
      </c>
      <c r="BE24" s="124">
        <f>VLOOKUP(4,AS21:AW24,4,FALSE)</f>
        <v>4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Portugal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2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400008</v>
      </c>
      <c r="AO25" s="176">
        <f>AG22+SUM(AO21:AO24)</f>
        <v>299977</v>
      </c>
      <c r="AP25" s="176">
        <f>AG23+SUM(AP21:AP24)</f>
        <v>400016</v>
      </c>
      <c r="AQ25" s="176">
        <f>AG24+SUM(AQ21:AQ24)</f>
        <v>500023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Portugal</v>
      </c>
      <c r="BM25" s="70"/>
      <c r="BN25" s="214">
        <v>1</v>
      </c>
      <c r="BO25" s="116" t="s">
        <v>13</v>
      </c>
      <c r="BP25" s="214">
        <v>3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England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3</v>
      </c>
      <c r="T26" s="113"/>
      <c r="U26" s="113"/>
      <c r="V26" s="113">
        <f>G26</f>
        <v>3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4</v>
      </c>
      <c r="N27" s="107">
        <f t="shared" si="7"/>
        <v>3</v>
      </c>
      <c r="O27" s="107">
        <f t="shared" si="7"/>
        <v>4</v>
      </c>
      <c r="P27" s="107">
        <f t="shared" si="7"/>
        <v>5</v>
      </c>
      <c r="Q27" s="107">
        <f t="shared" si="7"/>
        <v>8</v>
      </c>
      <c r="R27" s="107">
        <f t="shared" si="7"/>
        <v>4</v>
      </c>
      <c r="S27" s="107">
        <f t="shared" si="7"/>
        <v>7</v>
      </c>
      <c r="T27" s="107">
        <f t="shared" si="7"/>
        <v>5</v>
      </c>
      <c r="U27" s="107">
        <f t="shared" si="7"/>
        <v>8</v>
      </c>
      <c r="V27" s="107">
        <f t="shared" si="7"/>
        <v>7</v>
      </c>
      <c r="W27" s="107">
        <f t="shared" si="7"/>
        <v>6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18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3</v>
      </c>
      <c r="F32" s="115" t="s">
        <v>13</v>
      </c>
      <c r="G32" s="214">
        <v>3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3</v>
      </c>
      <c r="R32" s="113">
        <f>G32</f>
        <v>3</v>
      </c>
      <c r="S32" s="113"/>
      <c r="T32" s="113"/>
      <c r="U32" s="113">
        <f>G32</f>
        <v>3</v>
      </c>
      <c r="V32" s="113">
        <f>E32</f>
        <v>3</v>
      </c>
      <c r="W32" s="113"/>
      <c r="X32" s="113"/>
      <c r="Y32" s="98"/>
      <c r="Z32" s="179">
        <f>M38</f>
        <v>5</v>
      </c>
      <c r="AA32" s="179">
        <f>Q38</f>
        <v>7</v>
      </c>
      <c r="AB32" s="179">
        <f>U38</f>
        <v>5</v>
      </c>
      <c r="AC32" s="179">
        <f>AA32-AB32</f>
        <v>2</v>
      </c>
      <c r="AD32" s="180"/>
      <c r="AE32" s="180"/>
      <c r="AF32" s="180"/>
      <c r="AG32" s="181">
        <f>Z32*100000+AA32*10-AB32*9</f>
        <v>500025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5</v>
      </c>
      <c r="AK32" s="179">
        <f t="shared" si="9"/>
        <v>7</v>
      </c>
      <c r="AL32" s="179">
        <f t="shared" si="9"/>
        <v>5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500025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5</v>
      </c>
      <c r="AV32" s="71">
        <f t="shared" si="10"/>
        <v>7</v>
      </c>
      <c r="AW32" s="71">
        <f t="shared" si="10"/>
        <v>5</v>
      </c>
      <c r="AX32" s="85"/>
      <c r="AY32" s="85"/>
      <c r="AZ32" s="98"/>
      <c r="BA32" s="22">
        <v>1</v>
      </c>
      <c r="BB32" s="220" t="str">
        <f>IF(E32="",C32,VLOOKUP(1,AS32:AT35,2,FALSE))</f>
        <v>Kroatien</v>
      </c>
      <c r="BC32" s="50"/>
      <c r="BD32" s="25">
        <f>VLOOKUP(1,AS32:AW35,3,FALSE)</f>
        <v>6</v>
      </c>
      <c r="BE32" s="26">
        <f>VLOOKUP(1,AS32:AW35,4,FALSE)</f>
        <v>6</v>
      </c>
      <c r="BF32" s="116" t="s">
        <v>13</v>
      </c>
      <c r="BG32" s="26">
        <f>VLOOKUP(1,AS32:AW35,5,FALSE)</f>
        <v>6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England</v>
      </c>
      <c r="BM32" s="70"/>
      <c r="BN32" s="214">
        <v>3</v>
      </c>
      <c r="BO32" s="116" t="s">
        <v>13</v>
      </c>
      <c r="BP32" s="214">
        <v>2</v>
      </c>
      <c r="BQ32" s="13" t="str">
        <f>IF(BP25="","",IF(BN25=BP25,IF(BU25&gt;BW25,BL25,BQ25),IF(BN25&gt;BP25,BL25,BQ25)))</f>
        <v>Frankreich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5</v>
      </c>
      <c r="CG32" s="98"/>
      <c r="CH32" s="105"/>
      <c r="CI32" s="98" t="str">
        <f>BL32</f>
        <v>England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2</v>
      </c>
      <c r="F33" s="115" t="s">
        <v>13</v>
      </c>
      <c r="G33" s="214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2</v>
      </c>
      <c r="T33" s="113">
        <f>G33</f>
        <v>3</v>
      </c>
      <c r="U33" s="113"/>
      <c r="V33" s="113"/>
      <c r="W33" s="113">
        <f>G33</f>
        <v>3</v>
      </c>
      <c r="X33" s="113">
        <f>E33</f>
        <v>2</v>
      </c>
      <c r="Y33" s="98"/>
      <c r="Z33" s="98">
        <f>N38</f>
        <v>4</v>
      </c>
      <c r="AA33" s="98">
        <f>R38</f>
        <v>4</v>
      </c>
      <c r="AB33" s="98">
        <f>V38</f>
        <v>4</v>
      </c>
      <c r="AC33" s="98">
        <f>AA33-AB33</f>
        <v>0</v>
      </c>
      <c r="AD33" s="104"/>
      <c r="AE33" s="104"/>
      <c r="AF33" s="104"/>
      <c r="AG33" s="181">
        <f>Z33*100000+AA33*10-AB33*9</f>
        <v>400004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4</v>
      </c>
      <c r="AK33" s="98">
        <f t="shared" si="9"/>
        <v>4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400004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4</v>
      </c>
      <c r="AV33" s="71">
        <f t="shared" si="10"/>
        <v>4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5</v>
      </c>
      <c r="BE33" s="55">
        <f>VLOOKUP(2,AS32:AW35,4,FALSE)</f>
        <v>7</v>
      </c>
      <c r="BF33" s="116" t="s">
        <v>13</v>
      </c>
      <c r="BG33" s="55">
        <f>VLOOKUP(2,AS32:AW35,5,FALSE)</f>
        <v>5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1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Frankreich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0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0</v>
      </c>
      <c r="M34" s="113">
        <f>IF($E34="",0,IF($E34&gt;$G34,3,IF($E34=G34,1,0)))</f>
        <v>1</v>
      </c>
      <c r="N34" s="113"/>
      <c r="O34" s="113">
        <f>IF($G34="",0,IF($E34&gt;$G34,0,IF($E34=$G34,1,3)))</f>
        <v>1</v>
      </c>
      <c r="P34" s="113"/>
      <c r="Q34" s="113">
        <f>E34</f>
        <v>0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0</v>
      </c>
      <c r="X34" s="113"/>
      <c r="Y34" s="98"/>
      <c r="Z34" s="186">
        <f>O38</f>
        <v>1</v>
      </c>
      <c r="AA34" s="186">
        <f>S38</f>
        <v>2</v>
      </c>
      <c r="AB34" s="186">
        <f>W38</f>
        <v>4</v>
      </c>
      <c r="AC34" s="186">
        <f>AA34-AB34</f>
        <v>-2</v>
      </c>
      <c r="AD34" s="187"/>
      <c r="AE34" s="187"/>
      <c r="AF34" s="187"/>
      <c r="AG34" s="181">
        <f>Z34*100000+AA34*10-AB34*9</f>
        <v>99984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2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99984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2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4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0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1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0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0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0</v>
      </c>
      <c r="Y35" s="98"/>
      <c r="Z35" s="183">
        <f>P38</f>
        <v>6</v>
      </c>
      <c r="AA35" s="183">
        <f>T38</f>
        <v>6</v>
      </c>
      <c r="AB35" s="183">
        <f>X38</f>
        <v>6</v>
      </c>
      <c r="AC35" s="183">
        <f>AA35-AB35</f>
        <v>0</v>
      </c>
      <c r="AD35" s="184"/>
      <c r="AE35" s="184"/>
      <c r="AF35" s="184"/>
      <c r="AG35" s="181">
        <f>Z35*100000+AA35*10-AB35*9</f>
        <v>600006</v>
      </c>
      <c r="AH35" s="185">
        <f>IF(AG35="","",RANK(AG35,AG32:AG35,0)+ROW(A23)%%)</f>
        <v>1.0023</v>
      </c>
      <c r="AI35" s="185" t="str">
        <f>H33</f>
        <v>Kroatien</v>
      </c>
      <c r="AJ35" s="183">
        <f t="shared" si="9"/>
        <v>6</v>
      </c>
      <c r="AK35" s="183">
        <f t="shared" si="9"/>
        <v>6</v>
      </c>
      <c r="AL35" s="183">
        <f t="shared" si="9"/>
        <v>6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600006</v>
      </c>
      <c r="AS35" s="80">
        <f>ROUND(IF(AR35="","",RANK(AR35,AR32:AR35,0)+ROW(L26)%%),0)</f>
        <v>1</v>
      </c>
      <c r="AT35" s="71" t="str">
        <f t="shared" si="10"/>
        <v>Kroatien</v>
      </c>
      <c r="AU35" s="71">
        <f t="shared" si="10"/>
        <v>6</v>
      </c>
      <c r="AV35" s="71">
        <f t="shared" si="10"/>
        <v>6</v>
      </c>
      <c r="AW35" s="71">
        <f t="shared" si="10"/>
        <v>6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2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4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4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4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500025</v>
      </c>
      <c r="AO36" s="176">
        <f>AG33+SUM(AO32:AO35)</f>
        <v>400004</v>
      </c>
      <c r="AP36" s="176">
        <f>AG34+SUM(AP32:AP35)</f>
        <v>99984</v>
      </c>
      <c r="AQ36" s="176">
        <f>AG35+SUM(AQ32:AQ35)</f>
        <v>600006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5</v>
      </c>
      <c r="N38" s="107">
        <f t="shared" si="11"/>
        <v>4</v>
      </c>
      <c r="O38" s="107">
        <f t="shared" si="11"/>
        <v>1</v>
      </c>
      <c r="P38" s="107">
        <f t="shared" si="11"/>
        <v>6</v>
      </c>
      <c r="Q38" s="107">
        <f t="shared" si="11"/>
        <v>7</v>
      </c>
      <c r="R38" s="107">
        <f t="shared" si="11"/>
        <v>4</v>
      </c>
      <c r="S38" s="107">
        <f t="shared" si="11"/>
        <v>2</v>
      </c>
      <c r="T38" s="107">
        <f t="shared" si="11"/>
        <v>6</v>
      </c>
      <c r="U38" s="107">
        <f t="shared" si="11"/>
        <v>5</v>
      </c>
      <c r="V38" s="107">
        <f t="shared" si="11"/>
        <v>4</v>
      </c>
      <c r="W38" s="107">
        <f t="shared" si="11"/>
        <v>4</v>
      </c>
      <c r="X38" s="107">
        <f t="shared" si="11"/>
        <v>6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24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England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England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44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7</v>
      </c>
      <c r="AB43" s="179">
        <f>U49</f>
        <v>3</v>
      </c>
      <c r="AC43" s="179">
        <f>AA43-AB43</f>
        <v>4</v>
      </c>
      <c r="AD43" s="180"/>
      <c r="AE43" s="180"/>
      <c r="AF43" s="180"/>
      <c r="AG43" s="181">
        <f>Z43*100000+AA43*10-AB43*9</f>
        <v>700043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7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700043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7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7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2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2</v>
      </c>
      <c r="T44" s="113">
        <f>G44</f>
        <v>2</v>
      </c>
      <c r="U44" s="113"/>
      <c r="V44" s="113"/>
      <c r="W44" s="113">
        <f>G44</f>
        <v>2</v>
      </c>
      <c r="X44" s="113">
        <f>E44</f>
        <v>2</v>
      </c>
      <c r="Y44" s="98"/>
      <c r="Z44" s="98">
        <f>N49</f>
        <v>6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Z44*100000+AA44*10-AB44*9</f>
        <v>600023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6</v>
      </c>
      <c r="AK44" s="98">
        <f t="shared" si="13"/>
        <v>5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600023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6</v>
      </c>
      <c r="AV44" s="71">
        <f t="shared" si="14"/>
        <v>5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6</v>
      </c>
      <c r="BE44" s="67">
        <f>VLOOKUP(2,AS43:AW46,4,FALSE)</f>
        <v>5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1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4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4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4</v>
      </c>
      <c r="X45" s="113"/>
      <c r="Y45" s="98"/>
      <c r="Z45" s="186">
        <f>O49</f>
        <v>1</v>
      </c>
      <c r="AA45" s="186">
        <f>S49</f>
        <v>3</v>
      </c>
      <c r="AB45" s="186">
        <f>W49</f>
        <v>8</v>
      </c>
      <c r="AC45" s="186">
        <f>AA45-AB45</f>
        <v>-5</v>
      </c>
      <c r="AD45" s="187"/>
      <c r="AE45" s="187"/>
      <c r="AF45" s="187"/>
      <c r="AG45" s="181">
        <f>Z45*100000+AA45*10-AB45*9</f>
        <v>99958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3</v>
      </c>
      <c r="AL45" s="186">
        <f t="shared" si="13"/>
        <v>8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99958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3</v>
      </c>
      <c r="AW45" s="71">
        <f t="shared" si="14"/>
        <v>8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2</v>
      </c>
      <c r="BE45" s="124">
        <f>VLOOKUP(3,AS43:AW46,4,FALSE)</f>
        <v>4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24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5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2</v>
      </c>
      <c r="AA46" s="183">
        <f>T49</f>
        <v>4</v>
      </c>
      <c r="AB46" s="183">
        <f>X49</f>
        <v>5</v>
      </c>
      <c r="AC46" s="183">
        <f>AA46-AB46</f>
        <v>-1</v>
      </c>
      <c r="AD46" s="184"/>
      <c r="AE46" s="184"/>
      <c r="AF46" s="184"/>
      <c r="AG46" s="181">
        <f>Z46*100000+AA46*10-AB46*9</f>
        <v>199995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2</v>
      </c>
      <c r="AK46" s="183">
        <f t="shared" si="13"/>
        <v>4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199995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2</v>
      </c>
      <c r="AV46" s="71">
        <f t="shared" si="14"/>
        <v>4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3</v>
      </c>
      <c r="BF46" s="116" t="s">
        <v>13</v>
      </c>
      <c r="BG46" s="124">
        <f>VLOOKUP(4,AS43:AW46,5,FALSE)</f>
        <v>8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700043</v>
      </c>
      <c r="AO47" s="176">
        <f>AG44+SUM(AO43:AO46)</f>
        <v>600023</v>
      </c>
      <c r="AP47" s="176">
        <f>AG45+SUM(AP43:AP46)</f>
        <v>99958</v>
      </c>
      <c r="AQ47" s="176">
        <f>AG46+SUM(AQ43:AQ46)</f>
        <v>199995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0</v>
      </c>
      <c r="T48" s="113"/>
      <c r="U48" s="113"/>
      <c r="V48" s="113">
        <f>G48</f>
        <v>0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6</v>
      </c>
      <c r="O49" s="107">
        <f t="shared" si="15"/>
        <v>1</v>
      </c>
      <c r="P49" s="107">
        <f t="shared" si="15"/>
        <v>2</v>
      </c>
      <c r="Q49" s="107">
        <f t="shared" si="15"/>
        <v>7</v>
      </c>
      <c r="R49" s="107">
        <f t="shared" si="15"/>
        <v>5</v>
      </c>
      <c r="S49" s="107">
        <f t="shared" si="15"/>
        <v>3</v>
      </c>
      <c r="T49" s="107">
        <f t="shared" si="15"/>
        <v>4</v>
      </c>
      <c r="U49" s="107">
        <f t="shared" si="15"/>
        <v>3</v>
      </c>
      <c r="V49" s="107">
        <f t="shared" si="15"/>
        <v>3</v>
      </c>
      <c r="W49" s="107">
        <f t="shared" si="15"/>
        <v>8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119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18</v>
      </c>
      <c r="CG49" s="118">
        <f>CF16+CF27+CF38+CF49</f>
        <v>75</v>
      </c>
      <c r="CH49" s="98"/>
      <c r="CI49" s="98"/>
      <c r="CJ49" s="98"/>
      <c r="CK49" s="98"/>
      <c r="CL49" s="98"/>
      <c r="CM49" s="121">
        <f>CM41+CG49</f>
        <v>119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236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Peter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Peter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1</v>
      </c>
      <c r="AA10" s="179">
        <f>Q16</f>
        <v>3</v>
      </c>
      <c r="AB10" s="179">
        <f>U16</f>
        <v>5</v>
      </c>
      <c r="AC10" s="179">
        <f>AA10-AB10</f>
        <v>-2</v>
      </c>
      <c r="AD10" s="180"/>
      <c r="AE10" s="180"/>
      <c r="AF10" s="180"/>
      <c r="AG10" s="181">
        <f>Z10*100000+AA10*10-AB10*9</f>
        <v>99985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1</v>
      </c>
      <c r="AK10" s="179">
        <f t="shared" si="1"/>
        <v>3</v>
      </c>
      <c r="AL10" s="179">
        <f t="shared" si="1"/>
        <v>5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99985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1</v>
      </c>
      <c r="AV10" s="71">
        <f t="shared" si="2"/>
        <v>3</v>
      </c>
      <c r="AW10" s="71">
        <f t="shared" si="2"/>
        <v>5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7</v>
      </c>
      <c r="BE10" s="20">
        <f>VLOOKUP(1,AS10:AW13,4,FALSE)</f>
        <v>6</v>
      </c>
      <c r="BF10" s="116" t="s">
        <v>13</v>
      </c>
      <c r="BG10" s="20">
        <f>VLOOKUP(1,AS10:AW13,5,FALSE)</f>
        <v>4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3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2</v>
      </c>
      <c r="T11" s="113">
        <f>G11</f>
        <v>3</v>
      </c>
      <c r="U11" s="113"/>
      <c r="V11" s="113"/>
      <c r="W11" s="113">
        <f>G11</f>
        <v>3</v>
      </c>
      <c r="X11" s="113">
        <f>E11</f>
        <v>2</v>
      </c>
      <c r="Y11" s="98"/>
      <c r="Z11" s="98">
        <f>N16</f>
        <v>2</v>
      </c>
      <c r="AA11" s="98">
        <f>R16</f>
        <v>3</v>
      </c>
      <c r="AB11" s="98">
        <f>V16</f>
        <v>4</v>
      </c>
      <c r="AC11" s="98">
        <f>AA11-AB11</f>
        <v>-1</v>
      </c>
      <c r="AD11" s="104"/>
      <c r="AE11" s="104"/>
      <c r="AF11" s="104"/>
      <c r="AG11" s="181">
        <f>Z11*100000+AA11*10-AB11*9</f>
        <v>199994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2</v>
      </c>
      <c r="AK11" s="98">
        <f t="shared" si="1"/>
        <v>3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199994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2</v>
      </c>
      <c r="AV11" s="71">
        <f t="shared" si="2"/>
        <v>3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6</v>
      </c>
      <c r="BE11" s="30">
        <f>VLOOKUP(2,AS10:AW13,4,FALSE)</f>
        <v>6</v>
      </c>
      <c r="BF11" s="116" t="s">
        <v>13</v>
      </c>
      <c r="BG11" s="30">
        <f>VLOOKUP(2,AS10:AW13,5,FALSE)</f>
        <v>5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6</v>
      </c>
      <c r="AA12" s="186">
        <f>S16</f>
        <v>6</v>
      </c>
      <c r="AB12" s="186">
        <f>W16</f>
        <v>5</v>
      </c>
      <c r="AC12" s="186">
        <f>AA12-AB12</f>
        <v>1</v>
      </c>
      <c r="AD12" s="187"/>
      <c r="AE12" s="187"/>
      <c r="AF12" s="187"/>
      <c r="AG12" s="181">
        <f>Z12*100000+AA12*10-AB12*9</f>
        <v>600015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6</v>
      </c>
      <c r="AK12" s="186">
        <f t="shared" si="1"/>
        <v>6</v>
      </c>
      <c r="AL12" s="186">
        <f t="shared" si="1"/>
        <v>5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600015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6</v>
      </c>
      <c r="AV12" s="71">
        <f t="shared" si="2"/>
        <v>6</v>
      </c>
      <c r="AW12" s="71">
        <f t="shared" si="2"/>
        <v>5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2</v>
      </c>
      <c r="BE12" s="124">
        <f>VLOOKUP(3,AS10:AW13,4,FALSE)</f>
        <v>3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1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>
        <v>2</v>
      </c>
      <c r="BV12" s="116" t="s">
        <v>13</v>
      </c>
      <c r="BW12" s="214">
        <v>3</v>
      </c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7</v>
      </c>
      <c r="AA13" s="183">
        <f>T16</f>
        <v>6</v>
      </c>
      <c r="AB13" s="183">
        <f>X16</f>
        <v>4</v>
      </c>
      <c r="AC13" s="183">
        <f>AA13-AB13</f>
        <v>2</v>
      </c>
      <c r="AD13" s="184"/>
      <c r="AE13" s="184"/>
      <c r="AF13" s="184"/>
      <c r="AG13" s="181">
        <f>Z13*100000+AA13*10-AB13*9</f>
        <v>700024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7</v>
      </c>
      <c r="AK13" s="183">
        <f t="shared" si="1"/>
        <v>6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700024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7</v>
      </c>
      <c r="AV13" s="71">
        <f t="shared" si="2"/>
        <v>6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1</v>
      </c>
      <c r="BE13" s="124">
        <f>VLOOKUP(4,AS10:AW13,4,FALSE)</f>
        <v>3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99985</v>
      </c>
      <c r="AO14" s="176">
        <f>AG11+SUM(AO10:AO13)</f>
        <v>199994</v>
      </c>
      <c r="AP14" s="176">
        <f>AG12+SUM(AP10:AP13)</f>
        <v>600015</v>
      </c>
      <c r="AQ14" s="176">
        <f>AG13+SUM(AQ10:AQ13)</f>
        <v>700024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8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1</v>
      </c>
      <c r="N16" s="107">
        <f t="shared" si="3"/>
        <v>2</v>
      </c>
      <c r="O16" s="107">
        <f t="shared" si="3"/>
        <v>6</v>
      </c>
      <c r="P16" s="107">
        <f t="shared" si="3"/>
        <v>7</v>
      </c>
      <c r="Q16" s="107">
        <f t="shared" si="3"/>
        <v>3</v>
      </c>
      <c r="R16" s="107">
        <f t="shared" si="3"/>
        <v>3</v>
      </c>
      <c r="S16" s="107">
        <f t="shared" si="3"/>
        <v>6</v>
      </c>
      <c r="T16" s="107">
        <f t="shared" si="3"/>
        <v>6</v>
      </c>
      <c r="U16" s="107">
        <f t="shared" si="3"/>
        <v>5</v>
      </c>
      <c r="V16" s="107">
        <f t="shared" si="3"/>
        <v>4</v>
      </c>
      <c r="W16" s="107">
        <f t="shared" si="3"/>
        <v>5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17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7</v>
      </c>
      <c r="AB21" s="179">
        <f>U27</f>
        <v>4</v>
      </c>
      <c r="AC21" s="179">
        <f>AA21-AB21</f>
        <v>3</v>
      </c>
      <c r="AD21" s="180"/>
      <c r="AE21" s="180"/>
      <c r="AF21" s="180"/>
      <c r="AG21" s="181">
        <f>Z21*100000+AA21*10-AB21*9</f>
        <v>700034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7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700034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7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4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1</v>
      </c>
      <c r="AA22" s="98">
        <f>R27</f>
        <v>1</v>
      </c>
      <c r="AB22" s="98">
        <f>V27</f>
        <v>5</v>
      </c>
      <c r="AC22" s="98">
        <f>AA22-AB22</f>
        <v>-4</v>
      </c>
      <c r="AD22" s="104"/>
      <c r="AE22" s="104"/>
      <c r="AF22" s="104"/>
      <c r="AG22" s="181">
        <f>Z22*100000+AA22*10-AB22*9</f>
        <v>99965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99965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3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3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3</v>
      </c>
      <c r="X23" s="113"/>
      <c r="Y23" s="98"/>
      <c r="Z23" s="186">
        <f>O27</f>
        <v>6</v>
      </c>
      <c r="AA23" s="186">
        <f>S27</f>
        <v>6</v>
      </c>
      <c r="AB23" s="186">
        <f>W27</f>
        <v>4</v>
      </c>
      <c r="AC23" s="186">
        <f>AA23-AB23</f>
        <v>2</v>
      </c>
      <c r="AD23" s="187"/>
      <c r="AE23" s="187"/>
      <c r="AF23" s="187"/>
      <c r="AG23" s="181">
        <f>Z23*100000+AA23*10-AB23*9</f>
        <v>600024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6</v>
      </c>
      <c r="AK23" s="186">
        <f t="shared" si="5"/>
        <v>6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600024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6</v>
      </c>
      <c r="AV23" s="71">
        <f t="shared" si="6"/>
        <v>6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2</v>
      </c>
      <c r="BE23" s="124">
        <f>VLOOKUP(3,AS21:AW24,4,FALSE)</f>
        <v>4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Italien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1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1</v>
      </c>
      <c r="Y24" s="98"/>
      <c r="Z24" s="183">
        <f>P27</f>
        <v>2</v>
      </c>
      <c r="AA24" s="183">
        <f>T27</f>
        <v>4</v>
      </c>
      <c r="AB24" s="183">
        <f>X27</f>
        <v>5</v>
      </c>
      <c r="AC24" s="183">
        <f>AA24-AB24</f>
        <v>-1</v>
      </c>
      <c r="AD24" s="184"/>
      <c r="AE24" s="184"/>
      <c r="AF24" s="184"/>
      <c r="AG24" s="181">
        <f>Z24*100000+AA24*10-AB24*9</f>
        <v>199995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2</v>
      </c>
      <c r="AK24" s="183">
        <f t="shared" si="5"/>
        <v>4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199995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2</v>
      </c>
      <c r="AV24" s="71">
        <f t="shared" si="6"/>
        <v>4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Russland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2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700034</v>
      </c>
      <c r="AO25" s="176">
        <f>AG22+SUM(AO21:AO24)</f>
        <v>99965</v>
      </c>
      <c r="AP25" s="176">
        <f>AG23+SUM(AP21:AP24)</f>
        <v>600024</v>
      </c>
      <c r="AQ25" s="176">
        <f>AG24+SUM(AQ21:AQ24)</f>
        <v>199995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Russland</v>
      </c>
      <c r="BM25" s="70"/>
      <c r="BN25" s="214">
        <v>2</v>
      </c>
      <c r="BO25" s="116" t="s">
        <v>13</v>
      </c>
      <c r="BP25" s="214">
        <v>2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>
        <v>4</v>
      </c>
      <c r="BV25" s="116" t="s">
        <v>13</v>
      </c>
      <c r="BW25" s="214">
        <v>3</v>
      </c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Italien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10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6</v>
      </c>
      <c r="P27" s="107">
        <f t="shared" si="7"/>
        <v>2</v>
      </c>
      <c r="Q27" s="107">
        <f t="shared" si="7"/>
        <v>7</v>
      </c>
      <c r="R27" s="107">
        <f t="shared" si="7"/>
        <v>1</v>
      </c>
      <c r="S27" s="107">
        <f t="shared" si="7"/>
        <v>6</v>
      </c>
      <c r="T27" s="107">
        <f t="shared" si="7"/>
        <v>4</v>
      </c>
      <c r="U27" s="107">
        <f t="shared" si="7"/>
        <v>4</v>
      </c>
      <c r="V27" s="107">
        <f t="shared" si="7"/>
        <v>5</v>
      </c>
      <c r="W27" s="107">
        <f t="shared" si="7"/>
        <v>4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5</v>
      </c>
      <c r="AA32" s="179">
        <f>Q38</f>
        <v>5</v>
      </c>
      <c r="AB32" s="179">
        <f>U38</f>
        <v>4</v>
      </c>
      <c r="AC32" s="179">
        <f>AA32-AB32</f>
        <v>1</v>
      </c>
      <c r="AD32" s="180"/>
      <c r="AE32" s="180"/>
      <c r="AF32" s="180"/>
      <c r="AG32" s="181">
        <f>Z32*100000+AA32*10-AB32*9</f>
        <v>500014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5</v>
      </c>
      <c r="AK32" s="179">
        <f t="shared" si="9"/>
        <v>5</v>
      </c>
      <c r="AL32" s="179">
        <f t="shared" si="9"/>
        <v>4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500014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5</v>
      </c>
      <c r="AV32" s="71">
        <f t="shared" si="10"/>
        <v>5</v>
      </c>
      <c r="AW32" s="71">
        <f t="shared" si="10"/>
        <v>4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7</v>
      </c>
      <c r="BE32" s="26">
        <f>VLOOKUP(1,AS32:AW35,4,FALSE)</f>
        <v>4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Deutschland</v>
      </c>
      <c r="BM32" s="70"/>
      <c r="BN32" s="214">
        <v>2</v>
      </c>
      <c r="BO32" s="116" t="s">
        <v>13</v>
      </c>
      <c r="BP32" s="214">
        <v>0</v>
      </c>
      <c r="BQ32" s="13" t="str">
        <f>IF(BP25="","",IF(BN25=BP25,IF(BU25&gt;BW25,BL25,BQ25),IF(BN25&gt;BP25,BL25,BQ25)))</f>
        <v>Russland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Deutschland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7</v>
      </c>
      <c r="AA33" s="98">
        <f>R38</f>
        <v>4</v>
      </c>
      <c r="AB33" s="98">
        <f>V38</f>
        <v>2</v>
      </c>
      <c r="AC33" s="98">
        <f>AA33-AB33</f>
        <v>2</v>
      </c>
      <c r="AD33" s="104"/>
      <c r="AE33" s="104"/>
      <c r="AF33" s="104"/>
      <c r="AG33" s="181">
        <f>Z33*100000+AA33*10-AB33*9</f>
        <v>700022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7</v>
      </c>
      <c r="AK33" s="98">
        <f t="shared" si="9"/>
        <v>4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700022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7</v>
      </c>
      <c r="AV33" s="71">
        <f t="shared" si="10"/>
        <v>4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5</v>
      </c>
      <c r="BE33" s="55">
        <f>VLOOKUP(2,AS32:AW35,4,FALSE)</f>
        <v>5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Russland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2</v>
      </c>
      <c r="AB34" s="186">
        <f>W38</f>
        <v>5</v>
      </c>
      <c r="AC34" s="186">
        <f>AA34-AB34</f>
        <v>-3</v>
      </c>
      <c r="AD34" s="187"/>
      <c r="AE34" s="187"/>
      <c r="AF34" s="187"/>
      <c r="AG34" s="181">
        <f>Z34*100000+AA34*10-AB34*9</f>
        <v>-25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-25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5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4</v>
      </c>
      <c r="AA35" s="183">
        <f>T38</f>
        <v>5</v>
      </c>
      <c r="AB35" s="183">
        <f>X38</f>
        <v>5</v>
      </c>
      <c r="AC35" s="183">
        <f>AA35-AB35</f>
        <v>0</v>
      </c>
      <c r="AD35" s="184"/>
      <c r="AE35" s="184"/>
      <c r="AF35" s="184"/>
      <c r="AG35" s="181">
        <f>Z35*100000+AA35*10-AB35*9</f>
        <v>400005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5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5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2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500014</v>
      </c>
      <c r="AO36" s="176">
        <f>AG33+SUM(AO32:AO35)</f>
        <v>700022</v>
      </c>
      <c r="AP36" s="176">
        <f>AG34+SUM(AP32:AP35)</f>
        <v>-25</v>
      </c>
      <c r="AQ36" s="176">
        <f>AG35+SUM(AQ32:AQ35)</f>
        <v>400005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0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5</v>
      </c>
      <c r="N38" s="107">
        <f t="shared" si="11"/>
        <v>7</v>
      </c>
      <c r="O38" s="107">
        <f t="shared" si="11"/>
        <v>0</v>
      </c>
      <c r="P38" s="107">
        <f t="shared" si="11"/>
        <v>4</v>
      </c>
      <c r="Q38" s="107">
        <f t="shared" si="11"/>
        <v>5</v>
      </c>
      <c r="R38" s="107">
        <f t="shared" si="11"/>
        <v>4</v>
      </c>
      <c r="S38" s="107">
        <f t="shared" si="11"/>
        <v>2</v>
      </c>
      <c r="T38" s="107">
        <f t="shared" si="11"/>
        <v>5</v>
      </c>
      <c r="U38" s="107">
        <f t="shared" si="11"/>
        <v>4</v>
      </c>
      <c r="V38" s="107">
        <f t="shared" si="11"/>
        <v>2</v>
      </c>
      <c r="W38" s="107">
        <f t="shared" si="11"/>
        <v>5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27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46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0</v>
      </c>
      <c r="R43" s="113">
        <f>G43</f>
        <v>2</v>
      </c>
      <c r="S43" s="113"/>
      <c r="T43" s="113"/>
      <c r="U43" s="113">
        <f>G43</f>
        <v>2</v>
      </c>
      <c r="V43" s="113">
        <f>E43</f>
        <v>0</v>
      </c>
      <c r="W43" s="113"/>
      <c r="X43" s="113"/>
      <c r="Y43" s="98"/>
      <c r="Z43" s="179">
        <f>M49</f>
        <v>3</v>
      </c>
      <c r="AA43" s="179">
        <f>Q49</f>
        <v>3</v>
      </c>
      <c r="AB43" s="179">
        <f>U49</f>
        <v>4</v>
      </c>
      <c r="AC43" s="179">
        <f>AA43-AB43</f>
        <v>-1</v>
      </c>
      <c r="AD43" s="180"/>
      <c r="AE43" s="180"/>
      <c r="AF43" s="180"/>
      <c r="AG43" s="181">
        <f>Z43*100000+AA43*10-AB43*9</f>
        <v>299994</v>
      </c>
      <c r="AH43" s="182">
        <f>IF(AG43="","",RANK(AG43,AG43:AG46,0)+ROW(A34)%%)</f>
        <v>3.0034000000000001</v>
      </c>
      <c r="AI43" s="182" t="str">
        <f>C43</f>
        <v>Frankreich</v>
      </c>
      <c r="AJ43" s="179">
        <f t="shared" ref="AJ43:AL46" si="13">Z43</f>
        <v>3</v>
      </c>
      <c r="AK43" s="179">
        <f t="shared" si="13"/>
        <v>3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299994</v>
      </c>
      <c r="AS43" s="80">
        <f>ROUND(IF(AR43="","",RANK(AR43,AR43:AR46,0)+ROW(A34)%%),0)</f>
        <v>3</v>
      </c>
      <c r="AT43" s="71" t="str">
        <f t="shared" ref="AT43:AW46" si="14">AI43</f>
        <v>Frankreich</v>
      </c>
      <c r="AU43" s="71">
        <f t="shared" si="14"/>
        <v>3</v>
      </c>
      <c r="AV43" s="71">
        <f t="shared" si="14"/>
        <v>3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7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7</v>
      </c>
      <c r="AA44" s="98">
        <f>R49</f>
        <v>7</v>
      </c>
      <c r="AB44" s="98">
        <f>V49</f>
        <v>3</v>
      </c>
      <c r="AC44" s="98">
        <f>AA44-AB44</f>
        <v>4</v>
      </c>
      <c r="AD44" s="104"/>
      <c r="AE44" s="104"/>
      <c r="AF44" s="104"/>
      <c r="AG44" s="181">
        <f>Z44*100000+AA44*10-AB44*9</f>
        <v>700043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7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700043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7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5</v>
      </c>
      <c r="BE44" s="67">
        <f>VLOOKUP(2,AS43:AW46,4,FALSE)</f>
        <v>5</v>
      </c>
      <c r="BF44" s="116" t="s">
        <v>13</v>
      </c>
      <c r="BG44" s="67">
        <f>VLOOKUP(2,AS43:AW46,5,FALSE)</f>
        <v>4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79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1</v>
      </c>
      <c r="AA45" s="186">
        <f>S49</f>
        <v>2</v>
      </c>
      <c r="AB45" s="186">
        <f>W49</f>
        <v>6</v>
      </c>
      <c r="AC45" s="186">
        <f>AA45-AB45</f>
        <v>-4</v>
      </c>
      <c r="AD45" s="187"/>
      <c r="AE45" s="187"/>
      <c r="AF45" s="187"/>
      <c r="AG45" s="181">
        <f>Z45*100000+AA45*10-AB45*9</f>
        <v>99966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2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99966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2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Frankreich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5</v>
      </c>
      <c r="AA46" s="183">
        <f>T49</f>
        <v>5</v>
      </c>
      <c r="AB46" s="183">
        <f>X49</f>
        <v>4</v>
      </c>
      <c r="AC46" s="183">
        <f>AA46-AB46</f>
        <v>1</v>
      </c>
      <c r="AD46" s="184"/>
      <c r="AE46" s="184"/>
      <c r="AF46" s="184"/>
      <c r="AG46" s="181">
        <f>Z46*100000+AA46*10-AB46*9</f>
        <v>500014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5</v>
      </c>
      <c r="AK46" s="183">
        <f t="shared" si="13"/>
        <v>5</v>
      </c>
      <c r="AL46" s="183">
        <f t="shared" si="13"/>
        <v>4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500014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5</v>
      </c>
      <c r="AV46" s="71">
        <f t="shared" si="14"/>
        <v>5</v>
      </c>
      <c r="AW46" s="71">
        <f t="shared" si="14"/>
        <v>4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1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299994</v>
      </c>
      <c r="AO47" s="176">
        <f>AG44+SUM(AO43:AO46)</f>
        <v>700043</v>
      </c>
      <c r="AP47" s="176">
        <f>AG45+SUM(AP43:AP46)</f>
        <v>99966</v>
      </c>
      <c r="AQ47" s="176">
        <f>AG46+SUM(AQ43:AQ46)</f>
        <v>500014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1</v>
      </c>
      <c r="T48" s="113"/>
      <c r="U48" s="113"/>
      <c r="V48" s="113">
        <f>G48</f>
        <v>1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3</v>
      </c>
      <c r="N49" s="107">
        <f t="shared" ref="N49:X49" si="15">SUM(N43:N48)</f>
        <v>7</v>
      </c>
      <c r="O49" s="107">
        <f t="shared" si="15"/>
        <v>1</v>
      </c>
      <c r="P49" s="107">
        <f t="shared" si="15"/>
        <v>5</v>
      </c>
      <c r="Q49" s="107">
        <f t="shared" si="15"/>
        <v>3</v>
      </c>
      <c r="R49" s="107">
        <f t="shared" si="15"/>
        <v>7</v>
      </c>
      <c r="S49" s="107">
        <f t="shared" si="15"/>
        <v>2</v>
      </c>
      <c r="T49" s="107">
        <f t="shared" si="15"/>
        <v>5</v>
      </c>
      <c r="U49" s="107">
        <f t="shared" si="15"/>
        <v>4</v>
      </c>
      <c r="V49" s="107">
        <f t="shared" si="15"/>
        <v>3</v>
      </c>
      <c r="W49" s="107">
        <f t="shared" si="15"/>
        <v>6</v>
      </c>
      <c r="X49" s="107">
        <f t="shared" si="15"/>
        <v>4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125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79</v>
      </c>
      <c r="CH49" s="98"/>
      <c r="CI49" s="98"/>
      <c r="CJ49" s="98"/>
      <c r="CK49" s="98"/>
      <c r="CL49" s="98"/>
      <c r="CM49" s="121">
        <f>CM41+CG49</f>
        <v>125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499984740745262"/>
  </sheetPr>
  <dimension ref="A1:BX56"/>
  <sheetViews>
    <sheetView topLeftCell="A19" zoomScale="75" zoomScaleNormal="75" workbookViewId="0"/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style="92" customWidth="1"/>
    <col min="7" max="7" width="6.7109375" style="1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28" width="2.7109375" hidden="1" customWidth="1" outlineLevel="1"/>
    <col min="29" max="29" width="3.28515625" hidden="1" customWidth="1" outlineLevel="1"/>
    <col min="30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.85546875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42578125" hidden="1" customWidth="1" outlineLevel="1"/>
    <col min="45" max="45" width="8.28515625" hidden="1" customWidth="1" outlineLevel="1"/>
    <col min="46" max="46" width="17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6" width="4.7109375" customWidth="1"/>
  </cols>
  <sheetData>
    <row r="1" spans="1:76" ht="17.25" customHeight="1" x14ac:dyDescent="0.4">
      <c r="A1" s="71"/>
      <c r="B1" s="71"/>
      <c r="C1" s="72"/>
      <c r="D1" s="71"/>
      <c r="E1" s="73"/>
      <c r="F1" s="71"/>
      <c r="G1" s="73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</row>
    <row r="2" spans="1:76" ht="85.5" customHeight="1" x14ac:dyDescent="1.2">
      <c r="A2" s="74"/>
      <c r="B2" s="74" t="s">
        <v>141</v>
      </c>
      <c r="C2" s="71"/>
      <c r="D2" s="71"/>
      <c r="E2" s="73"/>
      <c r="F2" s="71"/>
      <c r="G2" s="73"/>
      <c r="H2" s="74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4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</row>
    <row r="3" spans="1:76" ht="85.5" customHeight="1" x14ac:dyDescent="1.2">
      <c r="A3" s="74"/>
      <c r="B3" s="74" t="s">
        <v>80</v>
      </c>
      <c r="C3" s="71"/>
      <c r="D3" s="71"/>
      <c r="E3" s="73"/>
      <c r="F3" s="71"/>
      <c r="G3" s="73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4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</row>
    <row r="4" spans="1:76" ht="37.5" customHeight="1" x14ac:dyDescent="0.4">
      <c r="A4" s="72"/>
      <c r="B4" s="72" t="s">
        <v>142</v>
      </c>
      <c r="C4" s="71"/>
      <c r="D4" s="71"/>
      <c r="E4" s="73"/>
      <c r="F4" s="71"/>
      <c r="G4" s="73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</row>
    <row r="5" spans="1:76" ht="35.25" customHeight="1" x14ac:dyDescent="0.2">
      <c r="A5" s="71"/>
      <c r="B5" s="71"/>
      <c r="C5" s="71"/>
      <c r="D5" s="71"/>
      <c r="E5" s="73"/>
      <c r="F5" s="71"/>
      <c r="G5" s="73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</row>
    <row r="6" spans="1:76" ht="26.25" x14ac:dyDescent="0.4">
      <c r="A6" s="71"/>
      <c r="B6" s="71"/>
      <c r="C6" s="72" t="s">
        <v>38</v>
      </c>
      <c r="D6" s="71"/>
      <c r="E6" s="73"/>
      <c r="F6" s="71"/>
      <c r="G6" s="73"/>
      <c r="H6" s="71"/>
      <c r="I6" s="71"/>
      <c r="J6" s="71"/>
      <c r="K6" s="71"/>
      <c r="L6" s="315" t="s">
        <v>37</v>
      </c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5"/>
      <c r="BK6" s="72" t="s">
        <v>39</v>
      </c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</row>
    <row r="7" spans="1:76" ht="28.5" customHeight="1" x14ac:dyDescent="0.2">
      <c r="A7" s="71"/>
      <c r="B7" s="71"/>
      <c r="C7" s="71"/>
      <c r="D7" s="71"/>
      <c r="E7" s="73"/>
      <c r="F7" s="71"/>
      <c r="G7" s="73"/>
      <c r="H7" s="71"/>
      <c r="I7" s="71"/>
      <c r="J7" s="71"/>
      <c r="K7" s="71"/>
      <c r="L7" s="316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178" t="s">
        <v>313</v>
      </c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5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</row>
    <row r="8" spans="1:76" ht="24" customHeight="1" x14ac:dyDescent="0.3">
      <c r="A8" s="71"/>
      <c r="B8" s="71"/>
      <c r="C8" s="76" t="s">
        <v>81</v>
      </c>
      <c r="D8" s="71"/>
      <c r="E8" s="73"/>
      <c r="F8" s="71"/>
      <c r="G8" s="73"/>
      <c r="H8" s="71"/>
      <c r="I8" s="71"/>
      <c r="J8" s="71"/>
      <c r="K8" s="71"/>
      <c r="L8" s="316"/>
      <c r="M8" s="71" t="s">
        <v>4</v>
      </c>
      <c r="N8" s="71"/>
      <c r="O8" s="71"/>
      <c r="P8" s="71"/>
      <c r="Q8" s="71" t="s">
        <v>6</v>
      </c>
      <c r="R8" s="71"/>
      <c r="S8" s="71"/>
      <c r="T8" s="71"/>
      <c r="U8" s="71" t="s">
        <v>7</v>
      </c>
      <c r="V8" s="71"/>
      <c r="W8" s="71"/>
      <c r="X8" s="71"/>
      <c r="Y8" s="71"/>
      <c r="Z8" s="71" t="s">
        <v>4</v>
      </c>
      <c r="AA8" s="71" t="s">
        <v>5</v>
      </c>
      <c r="AB8" s="71"/>
      <c r="AC8" s="71"/>
      <c r="AD8" s="77"/>
      <c r="AE8" s="71"/>
      <c r="AF8" s="71"/>
      <c r="AG8" s="233" t="s">
        <v>9</v>
      </c>
      <c r="AH8" s="241" t="s">
        <v>314</v>
      </c>
      <c r="AI8" s="242"/>
      <c r="AJ8" s="242"/>
      <c r="AK8" s="242"/>
      <c r="AL8" s="243"/>
      <c r="AM8" s="71"/>
      <c r="AN8" s="252" t="s">
        <v>36</v>
      </c>
      <c r="AO8" s="253"/>
      <c r="AP8" s="253"/>
      <c r="AQ8" s="253"/>
      <c r="AR8" s="254"/>
      <c r="AS8" s="241" t="s">
        <v>35</v>
      </c>
      <c r="AT8" s="242"/>
      <c r="AU8" s="242"/>
      <c r="AV8" s="242"/>
      <c r="AW8" s="243"/>
      <c r="AX8" s="71"/>
      <c r="AY8" s="71"/>
      <c r="AZ8" s="71"/>
      <c r="BA8" s="71"/>
      <c r="BB8" s="79" t="s">
        <v>10</v>
      </c>
      <c r="BC8" s="71"/>
      <c r="BD8" s="80" t="s">
        <v>4</v>
      </c>
      <c r="BE8" s="71"/>
      <c r="BF8" s="81" t="s">
        <v>5</v>
      </c>
      <c r="BG8" s="71"/>
      <c r="BH8" s="71"/>
      <c r="BI8" s="71"/>
      <c r="BJ8" s="75"/>
      <c r="BK8" s="76" t="s">
        <v>30</v>
      </c>
      <c r="BL8" s="71"/>
      <c r="BM8" s="71"/>
      <c r="BN8" s="71"/>
      <c r="BO8" s="71"/>
      <c r="BP8" s="71"/>
      <c r="BQ8" s="71"/>
      <c r="BR8" s="71"/>
      <c r="BS8" s="71"/>
      <c r="BT8" s="71"/>
      <c r="BU8" s="71" t="s">
        <v>29</v>
      </c>
      <c r="BV8" s="71"/>
      <c r="BW8" s="71"/>
      <c r="BX8" s="71"/>
    </row>
    <row r="9" spans="1:76" ht="24" customHeight="1" thickBot="1" x14ac:dyDescent="0.25">
      <c r="A9" s="71"/>
      <c r="B9" s="71"/>
      <c r="C9" s="71"/>
      <c r="D9" s="71"/>
      <c r="E9" s="73"/>
      <c r="F9" s="71"/>
      <c r="G9" s="73"/>
      <c r="H9" s="71"/>
      <c r="I9" s="71"/>
      <c r="J9" s="71"/>
      <c r="K9" s="71"/>
      <c r="L9" s="316"/>
      <c r="M9" s="71" t="s">
        <v>0</v>
      </c>
      <c r="N9" s="71" t="s">
        <v>1</v>
      </c>
      <c r="O9" s="71" t="s">
        <v>2</v>
      </c>
      <c r="P9" s="71" t="s">
        <v>3</v>
      </c>
      <c r="Q9" s="71" t="s">
        <v>0</v>
      </c>
      <c r="R9" s="71" t="s">
        <v>1</v>
      </c>
      <c r="S9" s="71" t="s">
        <v>2</v>
      </c>
      <c r="T9" s="71" t="s">
        <v>3</v>
      </c>
      <c r="U9" s="71" t="s">
        <v>0</v>
      </c>
      <c r="V9" s="71" t="s">
        <v>1</v>
      </c>
      <c r="W9" s="71" t="s">
        <v>2</v>
      </c>
      <c r="X9" s="71" t="s">
        <v>3</v>
      </c>
      <c r="Y9" s="71"/>
      <c r="Z9" s="71" t="s">
        <v>8</v>
      </c>
      <c r="AA9" s="71"/>
      <c r="AB9" s="71"/>
      <c r="AC9" s="71"/>
      <c r="AD9" s="77"/>
      <c r="AE9" s="71"/>
      <c r="AF9" s="71"/>
      <c r="AG9" s="71"/>
      <c r="AH9" s="244" t="s">
        <v>315</v>
      </c>
      <c r="AI9" s="245"/>
      <c r="AJ9" s="245"/>
      <c r="AK9" s="245"/>
      <c r="AL9" s="246"/>
      <c r="AM9" s="71"/>
      <c r="AN9" s="245" t="str">
        <f>AI10</f>
        <v>Polen</v>
      </c>
      <c r="AO9" s="245" t="str">
        <f>AI11</f>
        <v>Griechenland</v>
      </c>
      <c r="AP9" s="245" t="str">
        <f>AI12</f>
        <v>Russland</v>
      </c>
      <c r="AQ9" s="245" t="str">
        <f>AI13</f>
        <v>Tschechien</v>
      </c>
      <c r="AR9" s="246"/>
      <c r="AS9" s="244" t="s">
        <v>33</v>
      </c>
      <c r="AT9" s="245"/>
      <c r="AU9" s="245"/>
      <c r="AV9" s="245"/>
      <c r="AW9" s="246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5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</row>
    <row r="10" spans="1:76" ht="24" customHeight="1" thickBot="1" x14ac:dyDescent="0.3">
      <c r="A10" s="71"/>
      <c r="B10" s="71"/>
      <c r="C10" s="8" t="s">
        <v>12</v>
      </c>
      <c r="D10" s="9"/>
      <c r="E10" s="214">
        <v>1</v>
      </c>
      <c r="F10" s="168" t="s">
        <v>13</v>
      </c>
      <c r="G10" s="214">
        <v>1</v>
      </c>
      <c r="H10" s="8" t="s">
        <v>42</v>
      </c>
      <c r="I10" s="9"/>
      <c r="J10" s="71"/>
      <c r="K10" s="71"/>
      <c r="L10" s="77">
        <f t="shared" ref="L10:L15" si="0">IF(E10-G10&gt;0,1,IF(G10=E10,0,-1))</f>
        <v>0</v>
      </c>
      <c r="M10" s="83">
        <f>IF($E10="",0,IF($E10&gt;$G10,3,IF($E10=G10,1,0)))</f>
        <v>1</v>
      </c>
      <c r="N10" s="83">
        <f>IF($G10="",0,IF($E10&gt;$G10,0,IF($E10=G10,1,3)))</f>
        <v>1</v>
      </c>
      <c r="O10" s="84"/>
      <c r="P10" s="84"/>
      <c r="Q10" s="83">
        <f>E10</f>
        <v>1</v>
      </c>
      <c r="R10" s="83">
        <f>G10</f>
        <v>1</v>
      </c>
      <c r="S10" s="83"/>
      <c r="T10" s="83"/>
      <c r="U10" s="83">
        <f>G10</f>
        <v>1</v>
      </c>
      <c r="V10" s="83">
        <f>E10</f>
        <v>1</v>
      </c>
      <c r="W10" s="83"/>
      <c r="X10" s="83"/>
      <c r="Y10" s="71"/>
      <c r="Z10" s="179">
        <f>M16</f>
        <v>2</v>
      </c>
      <c r="AA10" s="179">
        <f>Q16</f>
        <v>2</v>
      </c>
      <c r="AB10" s="179">
        <f>U16</f>
        <v>3</v>
      </c>
      <c r="AC10" s="179">
        <f>AA10-AB10</f>
        <v>-1</v>
      </c>
      <c r="AD10" s="180"/>
      <c r="AE10" s="180"/>
      <c r="AF10" s="180"/>
      <c r="AG10" s="181">
        <f>Z10*1000000+AA10*100-AB10*90</f>
        <v>1999930</v>
      </c>
      <c r="AH10" s="234">
        <f>IF(AG10="","",RANK(AG10,AG10:AG13,0)+ROW(A1)%%)</f>
        <v>4.0000999999999998</v>
      </c>
      <c r="AI10" s="234" t="str">
        <f>C10</f>
        <v>Polen</v>
      </c>
      <c r="AJ10" s="234">
        <f t="shared" ref="AJ10:AJ13" si="1">Z10</f>
        <v>2</v>
      </c>
      <c r="AK10" s="235">
        <f t="shared" ref="AK10:AK13" si="2">AA10</f>
        <v>2</v>
      </c>
      <c r="AL10" s="235">
        <f t="shared" ref="AL10:AL13" si="3">AB10</f>
        <v>3</v>
      </c>
      <c r="AM10" s="71"/>
      <c r="AN10" s="175"/>
      <c r="AO10" s="231">
        <f>IF(AJ11=AJ10,IF(G10&gt;E10,10000,0),0)</f>
        <v>0</v>
      </c>
      <c r="AP10" s="231">
        <f>IF(AJ12=AJ10,IF(G12&gt;E12,10000,0),0)</f>
        <v>0</v>
      </c>
      <c r="AQ10" s="231">
        <f>IF(AJ13=AJ10,IF(G14&gt;E14,10000,0),0)</f>
        <v>0</v>
      </c>
      <c r="AR10" s="247">
        <f>AN14+AN15</f>
        <v>1999930</v>
      </c>
      <c r="AS10" s="234">
        <f>ROUND(IF(AR10="","",RANK(AR10,AR10:AR13,0)+ROW(A1)%%),0)</f>
        <v>4</v>
      </c>
      <c r="AT10" s="234" t="str">
        <f t="shared" ref="AT10:AT13" si="4">AI10</f>
        <v>Polen</v>
      </c>
      <c r="AU10" s="234">
        <f t="shared" ref="AU10:AU13" si="5">AJ10</f>
        <v>2</v>
      </c>
      <c r="AV10" s="235">
        <f t="shared" ref="AV10:AV13" si="6">AK10</f>
        <v>2</v>
      </c>
      <c r="AW10" s="235">
        <f t="shared" ref="AW10:AW13" si="7">AL10</f>
        <v>3</v>
      </c>
      <c r="AX10" s="85"/>
      <c r="AY10" s="85"/>
      <c r="AZ10" s="71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6</v>
      </c>
      <c r="BE10" s="20">
        <f>VLOOKUP(1,AS10:AW13,4,FALSE)</f>
        <v>4</v>
      </c>
      <c r="BF10" s="88" t="s">
        <v>13</v>
      </c>
      <c r="BG10" s="20">
        <f>VLOOKUP(1,AS10:AW13,5,FALSE)</f>
        <v>5</v>
      </c>
      <c r="BH10" s="21" t="s">
        <v>21</v>
      </c>
      <c r="BI10" s="71"/>
      <c r="BJ10" s="75"/>
      <c r="BK10" s="21" t="s">
        <v>21</v>
      </c>
      <c r="BL10" s="8" t="str">
        <f>BB10</f>
        <v>Tschechien</v>
      </c>
      <c r="BM10" s="18"/>
      <c r="BN10" s="214">
        <v>0</v>
      </c>
      <c r="BO10" s="169" t="s">
        <v>13</v>
      </c>
      <c r="BP10" s="214">
        <v>1</v>
      </c>
      <c r="BQ10" s="32" t="str">
        <f>BB22</f>
        <v>Portugal</v>
      </c>
      <c r="BR10" s="35"/>
      <c r="BS10" s="38" t="s">
        <v>24</v>
      </c>
      <c r="BT10" s="71"/>
      <c r="BU10" s="214"/>
      <c r="BV10" s="88" t="s">
        <v>13</v>
      </c>
      <c r="BW10" s="214"/>
      <c r="BX10" s="71"/>
    </row>
    <row r="11" spans="1:76" ht="24" customHeight="1" thickBot="1" x14ac:dyDescent="0.3">
      <c r="A11" s="71"/>
      <c r="B11" s="71"/>
      <c r="C11" s="13" t="s">
        <v>41</v>
      </c>
      <c r="D11" s="14"/>
      <c r="E11" s="214">
        <v>4</v>
      </c>
      <c r="F11" s="168" t="s">
        <v>13</v>
      </c>
      <c r="G11" s="214">
        <v>1</v>
      </c>
      <c r="H11" s="13" t="s">
        <v>17</v>
      </c>
      <c r="I11" s="14"/>
      <c r="J11" s="71"/>
      <c r="K11" s="71"/>
      <c r="L11" s="77">
        <f t="shared" si="0"/>
        <v>1</v>
      </c>
      <c r="M11" s="83"/>
      <c r="N11" s="83"/>
      <c r="O11" s="83">
        <f>IF($E11="",0,IF($E11&gt;$G11,3,IF($E11=$G11,1,0)))</f>
        <v>3</v>
      </c>
      <c r="P11" s="83">
        <f>IF($G11="",0,IF($E11&gt;$G11,0,IF($E11=$G11,1,3)))</f>
        <v>0</v>
      </c>
      <c r="Q11" s="83"/>
      <c r="R11" s="83"/>
      <c r="S11" s="83">
        <f>E11</f>
        <v>4</v>
      </c>
      <c r="T11" s="83">
        <f>G11</f>
        <v>1</v>
      </c>
      <c r="U11" s="83"/>
      <c r="V11" s="83"/>
      <c r="W11" s="83">
        <f>G11</f>
        <v>1</v>
      </c>
      <c r="X11" s="83">
        <f>E11</f>
        <v>4</v>
      </c>
      <c r="Y11" s="71"/>
      <c r="Z11" s="98">
        <f>N16</f>
        <v>4</v>
      </c>
      <c r="AA11" s="98">
        <f>R16</f>
        <v>3</v>
      </c>
      <c r="AB11" s="98">
        <f>V16</f>
        <v>3</v>
      </c>
      <c r="AC11" s="98">
        <f>AA11-AB11</f>
        <v>0</v>
      </c>
      <c r="AD11" s="104"/>
      <c r="AE11" s="104"/>
      <c r="AF11" s="104"/>
      <c r="AG11" s="181">
        <f>Z11*1000000+AA11*100-AB11*90</f>
        <v>4000030</v>
      </c>
      <c r="AH11" s="236">
        <f>IF(AG11="","",RANK(AG11,AG10:AG13,0)+ROW(A1)%%)</f>
        <v>3.0001000000000002</v>
      </c>
      <c r="AI11" s="236" t="str">
        <f>H10</f>
        <v>Griechenland</v>
      </c>
      <c r="AJ11" s="236">
        <f t="shared" si="1"/>
        <v>4</v>
      </c>
      <c r="AK11" s="237">
        <f t="shared" si="2"/>
        <v>3</v>
      </c>
      <c r="AL11" s="237">
        <f t="shared" si="3"/>
        <v>3</v>
      </c>
      <c r="AM11" s="71"/>
      <c r="AN11" s="231">
        <f>IF(AJ10=AJ11,IF(E10&gt;G10,10000,0),0)</f>
        <v>0</v>
      </c>
      <c r="AO11" s="175"/>
      <c r="AP11" s="231">
        <f>IF(AJ12=AJ11,IF(G15&gt;E15,10000,0),0)</f>
        <v>0</v>
      </c>
      <c r="AQ11" s="231">
        <f>IF(AJ13=AJ11,IF(G13&gt;E13,10000,0),0)</f>
        <v>0</v>
      </c>
      <c r="AR11" s="247">
        <f>AO14+AO15</f>
        <v>4010030</v>
      </c>
      <c r="AS11" s="236">
        <f>ROUND(IF(AR11="","",RANK(AR11,AR10:AR13,0)+ROW(A1)%%),0)</f>
        <v>2</v>
      </c>
      <c r="AT11" s="236" t="str">
        <f t="shared" si="4"/>
        <v>Griechenland</v>
      </c>
      <c r="AU11" s="236">
        <f t="shared" si="5"/>
        <v>4</v>
      </c>
      <c r="AV11" s="237">
        <f t="shared" si="6"/>
        <v>3</v>
      </c>
      <c r="AW11" s="237">
        <f t="shared" si="7"/>
        <v>3</v>
      </c>
      <c r="AX11" s="71"/>
      <c r="AY11" s="71"/>
      <c r="AZ11" s="71"/>
      <c r="BA11" s="27">
        <v>2</v>
      </c>
      <c r="BB11" s="216" t="str">
        <f>IF(G10="",H10,VLOOKUP(2,AS10:AT13,2,FALSE))</f>
        <v>Griechenland</v>
      </c>
      <c r="BC11" s="28"/>
      <c r="BD11" s="29">
        <f>VLOOKUP(2,AS10:AW13,3,FALSE)</f>
        <v>4</v>
      </c>
      <c r="BE11" s="30">
        <f>VLOOKUP(2,AS10:AW13,4,FALSE)</f>
        <v>3</v>
      </c>
      <c r="BF11" s="88" t="s">
        <v>13</v>
      </c>
      <c r="BG11" s="30">
        <f>VLOOKUP(2,AS10:AW13,5,FALSE)</f>
        <v>3</v>
      </c>
      <c r="BH11" s="31" t="s">
        <v>22</v>
      </c>
      <c r="BI11" s="71"/>
      <c r="BJ11" s="75"/>
      <c r="BK11" s="90" t="s">
        <v>109</v>
      </c>
      <c r="BL11" s="71"/>
      <c r="BM11" s="71"/>
      <c r="BN11" s="80"/>
      <c r="BO11" s="71"/>
      <c r="BP11" s="80"/>
      <c r="BQ11" s="71"/>
      <c r="BR11" s="71"/>
      <c r="BS11" s="71"/>
      <c r="BT11" s="71"/>
      <c r="BU11" s="80"/>
      <c r="BV11" s="71"/>
      <c r="BW11" s="80"/>
      <c r="BX11" s="71"/>
    </row>
    <row r="12" spans="1:76" ht="24" customHeight="1" thickBot="1" x14ac:dyDescent="0.3">
      <c r="A12" s="71"/>
      <c r="B12" s="71"/>
      <c r="C12" s="8" t="str">
        <f>C10</f>
        <v>Polen</v>
      </c>
      <c r="D12" s="9"/>
      <c r="E12" s="214">
        <v>1</v>
      </c>
      <c r="F12" s="168" t="s">
        <v>13</v>
      </c>
      <c r="G12" s="214">
        <v>1</v>
      </c>
      <c r="H12" s="8" t="str">
        <f>C11</f>
        <v>Russland</v>
      </c>
      <c r="I12" s="9"/>
      <c r="J12" s="71"/>
      <c r="K12" s="71"/>
      <c r="L12" s="77">
        <f t="shared" si="0"/>
        <v>0</v>
      </c>
      <c r="M12" s="83">
        <f>IF($E12="",0,IF($E12&gt;$G12,3,IF($E12=G12,1,0)))</f>
        <v>1</v>
      </c>
      <c r="N12" s="83"/>
      <c r="O12" s="83">
        <f>IF($G12="",0,IF($E12&gt;$G12,0,IF($E12=$G12,1,3)))</f>
        <v>1</v>
      </c>
      <c r="P12" s="83"/>
      <c r="Q12" s="83">
        <f>E12</f>
        <v>1</v>
      </c>
      <c r="R12" s="83"/>
      <c r="S12" s="83">
        <f>G12</f>
        <v>1</v>
      </c>
      <c r="T12" s="83"/>
      <c r="U12" s="83">
        <f>G12</f>
        <v>1</v>
      </c>
      <c r="V12" s="83"/>
      <c r="W12" s="83">
        <f>E12</f>
        <v>1</v>
      </c>
      <c r="X12" s="83"/>
      <c r="Y12" s="71"/>
      <c r="Z12" s="186">
        <f>O16</f>
        <v>4</v>
      </c>
      <c r="AA12" s="186">
        <f>S16</f>
        <v>5</v>
      </c>
      <c r="AB12" s="186">
        <f>W16</f>
        <v>3</v>
      </c>
      <c r="AC12" s="186">
        <f>AA12-AB12</f>
        <v>2</v>
      </c>
      <c r="AD12" s="187"/>
      <c r="AE12" s="187"/>
      <c r="AF12" s="187"/>
      <c r="AG12" s="181">
        <f>Z12*1000000+AA12*100-AB12*90</f>
        <v>4000230</v>
      </c>
      <c r="AH12" s="238">
        <f>IF(AG12="","",RANK(AG12,AG10:AG13,0)+ROW(A1)%%)</f>
        <v>2.0001000000000002</v>
      </c>
      <c r="AI12" s="238" t="str">
        <f>C11</f>
        <v>Russland</v>
      </c>
      <c r="AJ12" s="238">
        <f t="shared" si="1"/>
        <v>4</v>
      </c>
      <c r="AK12" s="239">
        <f t="shared" si="2"/>
        <v>5</v>
      </c>
      <c r="AL12" s="239">
        <f t="shared" si="3"/>
        <v>3</v>
      </c>
      <c r="AM12" s="71"/>
      <c r="AN12" s="231">
        <f>IF(AJ10=AJ12,IF(E12&gt;G12,10000,0),0)</f>
        <v>0</v>
      </c>
      <c r="AO12" s="231">
        <f>IF(AJ11=AJ12,IF(E15&gt;G15,10000,0),0)</f>
        <v>10000</v>
      </c>
      <c r="AP12" s="175"/>
      <c r="AQ12" s="231">
        <f>IF(AJ13=AJ12,IF(G11&gt;E11,10000,0),0)</f>
        <v>0</v>
      </c>
      <c r="AR12" s="247">
        <f>AP14+AP15</f>
        <v>4000230</v>
      </c>
      <c r="AS12" s="238">
        <f>ROUND(IF(AR12="","",RANK(AR12,AR10:AR13,0)+ROW(A1)%%),0)</f>
        <v>3</v>
      </c>
      <c r="AT12" s="238" t="str">
        <f t="shared" si="4"/>
        <v>Russland</v>
      </c>
      <c r="AU12" s="238">
        <f t="shared" si="5"/>
        <v>4</v>
      </c>
      <c r="AV12" s="239">
        <f t="shared" si="6"/>
        <v>5</v>
      </c>
      <c r="AW12" s="239">
        <f t="shared" si="7"/>
        <v>3</v>
      </c>
      <c r="AX12" s="71"/>
      <c r="AY12" s="71"/>
      <c r="AZ12" s="71"/>
      <c r="BA12" s="94">
        <v>3</v>
      </c>
      <c r="BB12" s="217" t="str">
        <f>IF(E11="",C11,VLOOKUP(3,AS10:AT13,2,FALSE))</f>
        <v>Russland</v>
      </c>
      <c r="BC12" s="96"/>
      <c r="BD12" s="97">
        <f>VLOOKUP(3,AS10:AW13,3,FALSE)</f>
        <v>4</v>
      </c>
      <c r="BE12" s="97">
        <f>VLOOKUP(3,AS10:AW13,4,FALSE)</f>
        <v>5</v>
      </c>
      <c r="BF12" s="88" t="s">
        <v>13</v>
      </c>
      <c r="BG12" s="97">
        <f>VLOOKUP(3,AS10:AW13,5,FALSE)</f>
        <v>3</v>
      </c>
      <c r="BH12" s="71"/>
      <c r="BI12" s="71"/>
      <c r="BJ12" s="75"/>
      <c r="BK12" s="47" t="s">
        <v>23</v>
      </c>
      <c r="BL12" s="39" t="str">
        <f>BB21</f>
        <v>Deutschland</v>
      </c>
      <c r="BM12" s="42"/>
      <c r="BN12" s="214">
        <v>4</v>
      </c>
      <c r="BO12" s="169" t="s">
        <v>13</v>
      </c>
      <c r="BP12" s="214">
        <v>2</v>
      </c>
      <c r="BQ12" s="12" t="str">
        <f>BB11</f>
        <v>Griechenland</v>
      </c>
      <c r="BR12" s="28"/>
      <c r="BS12" s="31" t="s">
        <v>22</v>
      </c>
      <c r="BT12" s="71"/>
      <c r="BU12" s="214"/>
      <c r="BV12" s="88" t="s">
        <v>13</v>
      </c>
      <c r="BW12" s="214"/>
      <c r="BX12" s="71"/>
    </row>
    <row r="13" spans="1:76" ht="24" customHeight="1" thickBot="1" x14ac:dyDescent="0.3">
      <c r="A13" s="71"/>
      <c r="B13" s="71"/>
      <c r="C13" s="13" t="str">
        <f>H10</f>
        <v>Griechenland</v>
      </c>
      <c r="D13" s="14"/>
      <c r="E13" s="214">
        <v>1</v>
      </c>
      <c r="F13" s="168" t="s">
        <v>13</v>
      </c>
      <c r="G13" s="214">
        <v>2</v>
      </c>
      <c r="H13" s="13" t="str">
        <f>H11</f>
        <v>Tschechien</v>
      </c>
      <c r="I13" s="14"/>
      <c r="J13" s="71"/>
      <c r="K13" s="71"/>
      <c r="L13" s="77">
        <f t="shared" si="0"/>
        <v>-1</v>
      </c>
      <c r="M13" s="83"/>
      <c r="N13" s="83">
        <f>IF($E13="",0,IF($E13&gt;$G13,3,IF($E13=$G13,1,0)))</f>
        <v>0</v>
      </c>
      <c r="O13" s="83"/>
      <c r="P13" s="83">
        <f>IF($G13="",0,IF($E13&gt;$G13,0,IF($E13=$G13,1,3)))</f>
        <v>3</v>
      </c>
      <c r="Q13" s="83"/>
      <c r="R13" s="83">
        <f>E13</f>
        <v>1</v>
      </c>
      <c r="S13" s="83"/>
      <c r="T13" s="83">
        <f>G13</f>
        <v>2</v>
      </c>
      <c r="U13" s="83"/>
      <c r="V13" s="83">
        <f>G13</f>
        <v>2</v>
      </c>
      <c r="W13" s="83"/>
      <c r="X13" s="83">
        <f>E13</f>
        <v>1</v>
      </c>
      <c r="Y13" s="71"/>
      <c r="Z13" s="183">
        <f>P16</f>
        <v>6</v>
      </c>
      <c r="AA13" s="183">
        <f>T16</f>
        <v>4</v>
      </c>
      <c r="AB13" s="183">
        <f>X16</f>
        <v>5</v>
      </c>
      <c r="AC13" s="183">
        <f>AA13-AB13</f>
        <v>-1</v>
      </c>
      <c r="AD13" s="184"/>
      <c r="AE13" s="184"/>
      <c r="AF13" s="184"/>
      <c r="AG13" s="181">
        <f>Z13*1000000+AA13*100-AB13*90</f>
        <v>5999950</v>
      </c>
      <c r="AH13" s="240">
        <f>IF(AG13="","",RANK(AG13,AG10:AG13,0)+ROW(A1)%%)</f>
        <v>1.0001</v>
      </c>
      <c r="AI13" s="240" t="str">
        <f>H11</f>
        <v>Tschechien</v>
      </c>
      <c r="AJ13" s="240">
        <f t="shared" si="1"/>
        <v>6</v>
      </c>
      <c r="AK13" s="230">
        <f t="shared" si="2"/>
        <v>4</v>
      </c>
      <c r="AL13" s="230">
        <f t="shared" si="3"/>
        <v>5</v>
      </c>
      <c r="AM13" s="71"/>
      <c r="AN13" s="231">
        <f>IF(AJ10=AJ13,IF(E14&gt;G14,10000,0),0)</f>
        <v>0</v>
      </c>
      <c r="AO13" s="231">
        <f>IF(AJ11=AJ13,IF(E13&gt;G13,10000,0),0)</f>
        <v>0</v>
      </c>
      <c r="AP13" s="231">
        <f>IF(AJ12=AJ13,IF(E11&gt;G11,10000,0),0)</f>
        <v>0</v>
      </c>
      <c r="AQ13" s="175"/>
      <c r="AR13" s="247">
        <f>AQ14+AQ15</f>
        <v>5999950</v>
      </c>
      <c r="AS13" s="240">
        <f>ROUND(IF(AR13="","",RANK(AR13,AR10:AR13,0)+ROW(L4)%%),0)</f>
        <v>1</v>
      </c>
      <c r="AT13" s="240" t="str">
        <f t="shared" si="4"/>
        <v>Tschechien</v>
      </c>
      <c r="AU13" s="240">
        <f t="shared" si="5"/>
        <v>6</v>
      </c>
      <c r="AV13" s="230">
        <f t="shared" si="6"/>
        <v>4</v>
      </c>
      <c r="AW13" s="230">
        <f t="shared" si="7"/>
        <v>5</v>
      </c>
      <c r="AX13" s="71"/>
      <c r="AY13" s="71"/>
      <c r="AZ13" s="71"/>
      <c r="BA13" s="94">
        <v>4</v>
      </c>
      <c r="BB13" s="217" t="str">
        <f>IF(G11="",H11,VLOOKUP(4,AS10:AT13,2,FALSE))</f>
        <v>Polen</v>
      </c>
      <c r="BC13" s="96"/>
      <c r="BD13" s="97">
        <f>VLOOKUP(4,AS10:AW13,3,FALSE)</f>
        <v>2</v>
      </c>
      <c r="BE13" s="97">
        <f>VLOOKUP(4,AS10:AW13,4,FALSE)</f>
        <v>2</v>
      </c>
      <c r="BF13" s="88" t="s">
        <v>13</v>
      </c>
      <c r="BG13" s="97">
        <f>VLOOKUP(4,AS10:AW13,5,FALSE)</f>
        <v>3</v>
      </c>
      <c r="BH13" s="71"/>
      <c r="BI13" s="71"/>
      <c r="BJ13" s="75"/>
      <c r="BK13" s="90" t="s">
        <v>110</v>
      </c>
      <c r="BL13" s="71"/>
      <c r="BM13" s="71"/>
      <c r="BN13" s="80"/>
      <c r="BO13" s="71"/>
      <c r="BP13" s="80"/>
      <c r="BQ13" s="71"/>
      <c r="BR13" s="71"/>
      <c r="BS13" s="71"/>
      <c r="BT13" s="71"/>
      <c r="BU13" s="80"/>
      <c r="BV13" s="71"/>
      <c r="BW13" s="80"/>
      <c r="BX13" s="71"/>
    </row>
    <row r="14" spans="1:76" ht="24" customHeight="1" thickBot="1" x14ac:dyDescent="0.3">
      <c r="A14" s="71"/>
      <c r="B14" s="71"/>
      <c r="C14" s="8" t="str">
        <f>C10</f>
        <v>Polen</v>
      </c>
      <c r="D14" s="9"/>
      <c r="E14" s="214">
        <v>0</v>
      </c>
      <c r="F14" s="168" t="s">
        <v>13</v>
      </c>
      <c r="G14" s="214">
        <v>1</v>
      </c>
      <c r="H14" s="8" t="str">
        <f>H11</f>
        <v>Tschechien</v>
      </c>
      <c r="I14" s="9"/>
      <c r="J14" s="71"/>
      <c r="K14" s="71"/>
      <c r="L14" s="77">
        <f t="shared" si="0"/>
        <v>-1</v>
      </c>
      <c r="M14" s="83">
        <f>IF($E14="",0,IF($E14&gt;$G14,3,IF($E14=G14,1,0)))</f>
        <v>0</v>
      </c>
      <c r="N14" s="83"/>
      <c r="O14" s="83"/>
      <c r="P14" s="83">
        <f>IF($G14="",0,IF($E14&gt;$G14,0,IF($E14=$G14,1,3)))</f>
        <v>3</v>
      </c>
      <c r="Q14" s="83">
        <f>E14</f>
        <v>0</v>
      </c>
      <c r="R14" s="83"/>
      <c r="S14" s="83"/>
      <c r="T14" s="83">
        <f>G14</f>
        <v>1</v>
      </c>
      <c r="U14" s="83">
        <f>G14</f>
        <v>1</v>
      </c>
      <c r="V14" s="83"/>
      <c r="W14" s="83"/>
      <c r="X14" s="83">
        <f>E14</f>
        <v>0</v>
      </c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231">
        <f>AG10+SUM(AN10:AN13)</f>
        <v>1999930</v>
      </c>
      <c r="AO14" s="231">
        <f>AG11+SUM(AO10:AO13)</f>
        <v>4010030</v>
      </c>
      <c r="AP14" s="231">
        <f>AG12+SUM(AP10:AP13)</f>
        <v>4000230</v>
      </c>
      <c r="AQ14" s="231">
        <f>AG13+SUM(AQ10:AQ13)</f>
        <v>5999950</v>
      </c>
      <c r="AR14" s="71"/>
      <c r="AS14" s="87"/>
      <c r="AT14" s="87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5"/>
      <c r="BK14" s="51" t="s">
        <v>25</v>
      </c>
      <c r="BL14" s="23" t="str">
        <f>BB32</f>
        <v>Spanien</v>
      </c>
      <c r="BM14" s="24"/>
      <c r="BN14" s="214">
        <v>2</v>
      </c>
      <c r="BO14" s="169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71"/>
      <c r="BU14" s="214"/>
      <c r="BV14" s="88" t="s">
        <v>13</v>
      </c>
      <c r="BW14" s="214"/>
      <c r="BX14" s="71"/>
    </row>
    <row r="15" spans="1:76" ht="24" customHeight="1" thickBot="1" x14ac:dyDescent="0.3">
      <c r="A15" s="71"/>
      <c r="B15" s="71"/>
      <c r="C15" s="13" t="str">
        <f>H10</f>
        <v>Griechenland</v>
      </c>
      <c r="D15" s="14"/>
      <c r="E15" s="214">
        <v>1</v>
      </c>
      <c r="F15" s="168" t="s">
        <v>13</v>
      </c>
      <c r="G15" s="214">
        <v>0</v>
      </c>
      <c r="H15" s="13" t="str">
        <f>C11</f>
        <v>Russland</v>
      </c>
      <c r="I15" s="14"/>
      <c r="J15" s="71"/>
      <c r="K15" s="71"/>
      <c r="L15" s="77">
        <f t="shared" si="0"/>
        <v>1</v>
      </c>
      <c r="M15" s="83"/>
      <c r="N15" s="83">
        <f>IF($E15="",0,IF($E15&gt;$G15,3,IF($E15=$G15,1,0)))</f>
        <v>3</v>
      </c>
      <c r="O15" s="83">
        <f>IF($G15="",0,IF($E15&gt;$G15,0,IF($E15=$G15,1,3)))</f>
        <v>0</v>
      </c>
      <c r="P15" s="83"/>
      <c r="Q15" s="83"/>
      <c r="R15" s="83">
        <f>E15</f>
        <v>1</v>
      </c>
      <c r="S15" s="83">
        <f>G15</f>
        <v>0</v>
      </c>
      <c r="T15" s="83"/>
      <c r="U15" s="83"/>
      <c r="V15" s="83">
        <f>G15</f>
        <v>0</v>
      </c>
      <c r="W15" s="83">
        <f>E15</f>
        <v>1</v>
      </c>
      <c r="X15" s="83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248">
        <f>(IF(AH10=AH11,AN11,0)+IF(AN11=AH12,AN12,0)+IF(AH10=AH13,AN13,0))/1001</f>
        <v>0</v>
      </c>
      <c r="AO15" s="248">
        <f>(IF(AH11=AH10,AO10,0)+IF(AH11=AH12,AO12,0)+IF(AH11=AH13,AO13,0))/1001</f>
        <v>0</v>
      </c>
      <c r="AP15" s="248">
        <f>(IF(AH12=AH10,AP10,0)+IF(AH12=AH11,AP11,0)+IF(AH12=AH13,AP13,0))/1001</f>
        <v>0</v>
      </c>
      <c r="AQ15" s="248">
        <f>(IF(AH13=AH10,AQ10,0)+IF(AH13=AH11,AQ11,0)+IF(AH13=AH12,AQ12,0))/1001</f>
        <v>0</v>
      </c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5"/>
      <c r="BK15" s="90" t="s">
        <v>111</v>
      </c>
      <c r="BL15" s="71"/>
      <c r="BM15" s="71"/>
      <c r="BN15" s="80"/>
      <c r="BO15" s="71"/>
      <c r="BP15" s="80"/>
      <c r="BQ15" s="71"/>
      <c r="BR15" s="71"/>
      <c r="BS15" s="71"/>
      <c r="BT15" s="71"/>
      <c r="BU15" s="80"/>
      <c r="BV15" s="71"/>
      <c r="BW15" s="80"/>
      <c r="BX15" s="71"/>
    </row>
    <row r="16" spans="1:76" ht="24" customHeight="1" thickBot="1" x14ac:dyDescent="0.3">
      <c r="A16" s="71"/>
      <c r="B16" s="71"/>
      <c r="C16" s="82" t="str">
        <f>IF($AR$15=TRUE,"Achtung: Punkt-, tor- und direktbegnungsgleiche Teams, es entscheidet der UEFA-Koeffizient!","")</f>
        <v/>
      </c>
      <c r="D16" s="71"/>
      <c r="E16" s="73"/>
      <c r="F16" s="71"/>
      <c r="G16" s="73"/>
      <c r="H16" s="71"/>
      <c r="I16" s="71"/>
      <c r="J16" s="71"/>
      <c r="K16" s="71"/>
      <c r="L16" s="71"/>
      <c r="M16" s="80">
        <f t="shared" ref="M16:X16" si="8">SUM(M10:M15)</f>
        <v>2</v>
      </c>
      <c r="N16" s="80">
        <f t="shared" si="8"/>
        <v>4</v>
      </c>
      <c r="O16" s="80">
        <f t="shared" si="8"/>
        <v>4</v>
      </c>
      <c r="P16" s="80">
        <f t="shared" si="8"/>
        <v>6</v>
      </c>
      <c r="Q16" s="80">
        <f t="shared" si="8"/>
        <v>2</v>
      </c>
      <c r="R16" s="80">
        <f t="shared" si="8"/>
        <v>3</v>
      </c>
      <c r="S16" s="80">
        <f t="shared" si="8"/>
        <v>5</v>
      </c>
      <c r="T16" s="80">
        <f t="shared" si="8"/>
        <v>4</v>
      </c>
      <c r="U16" s="80">
        <f t="shared" si="8"/>
        <v>3</v>
      </c>
      <c r="V16" s="80">
        <f t="shared" si="8"/>
        <v>3</v>
      </c>
      <c r="W16" s="80">
        <f t="shared" si="8"/>
        <v>3</v>
      </c>
      <c r="X16" s="80">
        <f t="shared" si="8"/>
        <v>5</v>
      </c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232" t="s">
        <v>316</v>
      </c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5"/>
      <c r="BK16" s="64" t="s">
        <v>27</v>
      </c>
      <c r="BL16" s="58" t="str">
        <f>BB43</f>
        <v>England</v>
      </c>
      <c r="BM16" s="61"/>
      <c r="BN16" s="214">
        <v>0</v>
      </c>
      <c r="BO16" s="169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71"/>
      <c r="BU16" s="214">
        <v>2</v>
      </c>
      <c r="BV16" s="88" t="s">
        <v>13</v>
      </c>
      <c r="BW16" s="214">
        <v>4</v>
      </c>
      <c r="BX16" s="71"/>
    </row>
    <row r="17" spans="1:76" ht="24" customHeight="1" x14ac:dyDescent="0.2">
      <c r="A17" s="71"/>
      <c r="B17" s="71"/>
      <c r="C17" s="71"/>
      <c r="D17" s="71"/>
      <c r="E17" s="73"/>
      <c r="F17" s="71"/>
      <c r="G17" s="73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249" t="s">
        <v>317</v>
      </c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5"/>
      <c r="BK17" s="90" t="s">
        <v>112</v>
      </c>
      <c r="BL17" s="71"/>
      <c r="BM17" s="71"/>
      <c r="BN17" s="80"/>
      <c r="BO17" s="71"/>
      <c r="BP17" s="80"/>
      <c r="BQ17" s="71"/>
      <c r="BR17" s="71"/>
      <c r="BS17" s="71"/>
      <c r="BT17" s="71"/>
      <c r="BU17" s="80"/>
      <c r="BV17" s="71"/>
      <c r="BW17" s="80"/>
      <c r="BX17" s="71"/>
    </row>
    <row r="18" spans="1:76" ht="24" customHeight="1" x14ac:dyDescent="0.2">
      <c r="A18" s="71"/>
      <c r="B18" s="71"/>
      <c r="C18" s="71"/>
      <c r="D18" s="71"/>
      <c r="E18" s="73"/>
      <c r="F18" s="71"/>
      <c r="G18" s="73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5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</row>
    <row r="19" spans="1:76" ht="24" customHeight="1" thickBot="1" x14ac:dyDescent="0.35">
      <c r="A19" s="71"/>
      <c r="B19" s="71"/>
      <c r="C19" s="76" t="s">
        <v>83</v>
      </c>
      <c r="D19" s="71"/>
      <c r="E19" s="73"/>
      <c r="F19" s="71"/>
      <c r="G19" s="73"/>
      <c r="H19" s="71"/>
      <c r="I19" s="71"/>
      <c r="J19" s="71"/>
      <c r="K19" s="71"/>
      <c r="L19" s="71"/>
      <c r="M19" s="71" t="s">
        <v>4</v>
      </c>
      <c r="N19" s="71"/>
      <c r="O19" s="71"/>
      <c r="P19" s="71"/>
      <c r="Q19" s="71" t="s">
        <v>6</v>
      </c>
      <c r="R19" s="71"/>
      <c r="S19" s="71"/>
      <c r="T19" s="71"/>
      <c r="U19" s="71" t="s">
        <v>7</v>
      </c>
      <c r="V19" s="71"/>
      <c r="W19" s="71"/>
      <c r="X19" s="71"/>
      <c r="Y19" s="71"/>
      <c r="Z19" s="71" t="s">
        <v>4</v>
      </c>
      <c r="AA19" s="71" t="s">
        <v>5</v>
      </c>
      <c r="AB19" s="71"/>
      <c r="AC19" s="71"/>
      <c r="AD19" s="77"/>
      <c r="AE19" s="71"/>
      <c r="AF19" s="71"/>
      <c r="AG19" s="233" t="s">
        <v>9</v>
      </c>
      <c r="AH19" s="241" t="s">
        <v>314</v>
      </c>
      <c r="AI19" s="242"/>
      <c r="AJ19" s="242"/>
      <c r="AK19" s="242"/>
      <c r="AL19" s="243"/>
      <c r="AM19" s="71"/>
      <c r="AN19" s="252" t="s">
        <v>36</v>
      </c>
      <c r="AO19" s="253"/>
      <c r="AP19" s="253"/>
      <c r="AQ19" s="253"/>
      <c r="AR19" s="254"/>
      <c r="AS19" s="241" t="s">
        <v>35</v>
      </c>
      <c r="AT19" s="242"/>
      <c r="AU19" s="242"/>
      <c r="AV19" s="242"/>
      <c r="AW19" s="243"/>
      <c r="AX19" s="71"/>
      <c r="AY19" s="71"/>
      <c r="AZ19" s="71"/>
      <c r="BA19" s="71"/>
      <c r="BB19" s="79" t="s">
        <v>10</v>
      </c>
      <c r="BC19" s="71"/>
      <c r="BD19" s="80" t="s">
        <v>4</v>
      </c>
      <c r="BE19" s="71"/>
      <c r="BF19" s="81" t="s">
        <v>5</v>
      </c>
      <c r="BG19" s="71"/>
      <c r="BH19" s="71"/>
      <c r="BI19" s="71"/>
      <c r="BJ19" s="75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</row>
    <row r="20" spans="1:76" ht="24" customHeight="1" thickBot="1" x14ac:dyDescent="0.25">
      <c r="A20" s="71"/>
      <c r="B20" s="71"/>
      <c r="C20" s="71"/>
      <c r="D20" s="71"/>
      <c r="E20" s="73"/>
      <c r="F20" s="71"/>
      <c r="G20" s="73"/>
      <c r="H20" s="71"/>
      <c r="I20" s="71"/>
      <c r="J20" s="71"/>
      <c r="K20" s="71"/>
      <c r="L20" s="71"/>
      <c r="M20" s="71" t="s">
        <v>0</v>
      </c>
      <c r="N20" s="71" t="s">
        <v>1</v>
      </c>
      <c r="O20" s="71" t="s">
        <v>2</v>
      </c>
      <c r="P20" s="71" t="s">
        <v>3</v>
      </c>
      <c r="Q20" s="71" t="s">
        <v>0</v>
      </c>
      <c r="R20" s="71" t="s">
        <v>1</v>
      </c>
      <c r="S20" s="71" t="s">
        <v>2</v>
      </c>
      <c r="T20" s="71" t="s">
        <v>3</v>
      </c>
      <c r="U20" s="71" t="s">
        <v>0</v>
      </c>
      <c r="V20" s="71" t="s">
        <v>1</v>
      </c>
      <c r="W20" s="71" t="s">
        <v>2</v>
      </c>
      <c r="X20" s="71" t="s">
        <v>3</v>
      </c>
      <c r="Y20" s="71"/>
      <c r="Z20" s="71" t="s">
        <v>8</v>
      </c>
      <c r="AA20" s="71"/>
      <c r="AB20" s="71"/>
      <c r="AC20" s="71"/>
      <c r="AD20" s="77"/>
      <c r="AE20" s="71"/>
      <c r="AF20" s="71"/>
      <c r="AG20" s="71"/>
      <c r="AH20" s="244" t="s">
        <v>315</v>
      </c>
      <c r="AI20" s="245"/>
      <c r="AJ20" s="245"/>
      <c r="AK20" s="245"/>
      <c r="AL20" s="246"/>
      <c r="AM20" s="71"/>
      <c r="AN20" s="245" t="str">
        <f>AI21</f>
        <v>Niederlande</v>
      </c>
      <c r="AO20" s="245" t="str">
        <f>AI22</f>
        <v>Dänemark</v>
      </c>
      <c r="AP20" s="245" t="str">
        <f>AI23</f>
        <v>Deutschland</v>
      </c>
      <c r="AQ20" s="245" t="str">
        <f>AI24</f>
        <v>Portugal</v>
      </c>
      <c r="AR20" s="246"/>
      <c r="AS20" s="244" t="s">
        <v>33</v>
      </c>
      <c r="AT20" s="245"/>
      <c r="AU20" s="245"/>
      <c r="AV20" s="245"/>
      <c r="AW20" s="246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5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71"/>
    </row>
    <row r="21" spans="1:76" ht="24" customHeight="1" thickBot="1" x14ac:dyDescent="0.35">
      <c r="A21" s="71"/>
      <c r="B21" s="71"/>
      <c r="C21" s="39" t="s">
        <v>40</v>
      </c>
      <c r="D21" s="40"/>
      <c r="E21" s="214">
        <v>0</v>
      </c>
      <c r="F21" s="168" t="s">
        <v>13</v>
      </c>
      <c r="G21" s="214">
        <v>1</v>
      </c>
      <c r="H21" s="39" t="s">
        <v>85</v>
      </c>
      <c r="I21" s="40"/>
      <c r="J21" s="71"/>
      <c r="K21" s="71"/>
      <c r="L21" s="77">
        <f t="shared" ref="L21:L26" si="9">IF(E21-G21&gt;0,1,IF(G21=E21,0,-1))</f>
        <v>-1</v>
      </c>
      <c r="M21" s="83">
        <f>IF($E21="",0,IF($E21&gt;$G21,3,IF($E21=G21,1,0)))</f>
        <v>0</v>
      </c>
      <c r="N21" s="83">
        <f>IF($G21="",0,IF($E21&gt;$G21,0,IF($E21=G21,1,3)))</f>
        <v>3</v>
      </c>
      <c r="O21" s="84"/>
      <c r="P21" s="84"/>
      <c r="Q21" s="83">
        <f>E21</f>
        <v>0</v>
      </c>
      <c r="R21" s="83">
        <f>G21</f>
        <v>1</v>
      </c>
      <c r="S21" s="83"/>
      <c r="T21" s="83"/>
      <c r="U21" s="83">
        <f>G21</f>
        <v>1</v>
      </c>
      <c r="V21" s="83">
        <f>E21</f>
        <v>0</v>
      </c>
      <c r="W21" s="83"/>
      <c r="X21" s="83"/>
      <c r="Y21" s="71"/>
      <c r="Z21" s="179">
        <f>M27</f>
        <v>0</v>
      </c>
      <c r="AA21" s="179">
        <f>Q27</f>
        <v>2</v>
      </c>
      <c r="AB21" s="179">
        <f>U27</f>
        <v>5</v>
      </c>
      <c r="AC21" s="179">
        <f>AA21-AB21</f>
        <v>-3</v>
      </c>
      <c r="AD21" s="180"/>
      <c r="AE21" s="180"/>
      <c r="AF21" s="180"/>
      <c r="AG21" s="181">
        <f>Z21*1000000+AA21*100-AB21*90</f>
        <v>-250</v>
      </c>
      <c r="AH21" s="234">
        <f>IF(AG21="","",RANK(AG21,AG21:AG24,0)+ROW(A12)%%)</f>
        <v>4.0011999999999999</v>
      </c>
      <c r="AI21" s="234" t="str">
        <f>C21</f>
        <v>Niederlande</v>
      </c>
      <c r="AJ21" s="234">
        <f t="shared" ref="AJ21:AJ24" si="10">Z21</f>
        <v>0</v>
      </c>
      <c r="AK21" s="235">
        <f t="shared" ref="AK21:AK24" si="11">AA21</f>
        <v>2</v>
      </c>
      <c r="AL21" s="235">
        <f t="shared" ref="AL21:AL24" si="12">AB21</f>
        <v>5</v>
      </c>
      <c r="AM21" s="71"/>
      <c r="AN21" s="175"/>
      <c r="AO21" s="231">
        <f>IF(AJ22=AJ21,IF(G21&gt;E21,10000,0),0)</f>
        <v>0</v>
      </c>
      <c r="AP21" s="231">
        <f>IF(AJ23=AJ21,IF(G23&gt;E23,10000,0),0)</f>
        <v>0</v>
      </c>
      <c r="AQ21" s="231">
        <f>IF(AJ24=AJ21,IF(G25&gt;E25,10000,0),0)</f>
        <v>0</v>
      </c>
      <c r="AR21" s="247">
        <f>AN25+AN26</f>
        <v>-250</v>
      </c>
      <c r="AS21" s="234">
        <f>ROUND(IF(AR21="","",RANK(AR21,AR21:AR24,0)+ROW(A12)%%),0)</f>
        <v>4</v>
      </c>
      <c r="AT21" s="234" t="str">
        <f t="shared" ref="AT21:AT24" si="13">AI21</f>
        <v>Niederlande</v>
      </c>
      <c r="AU21" s="234">
        <f t="shared" ref="AU21:AU24" si="14">AJ21</f>
        <v>0</v>
      </c>
      <c r="AV21" s="235">
        <f t="shared" ref="AV21:AV24" si="15">AK21</f>
        <v>2</v>
      </c>
      <c r="AW21" s="235">
        <f t="shared" ref="AW21:AW24" si="16">AL21</f>
        <v>5</v>
      </c>
      <c r="AX21" s="85"/>
      <c r="AY21" s="85"/>
      <c r="AZ21" s="71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5</v>
      </c>
      <c r="BF21" s="88" t="s">
        <v>13</v>
      </c>
      <c r="BG21" s="44">
        <f>VLOOKUP(1,AS21:AW24,5,FALSE)</f>
        <v>2</v>
      </c>
      <c r="BH21" s="45" t="s">
        <v>23</v>
      </c>
      <c r="BI21" s="71"/>
      <c r="BJ21" s="75"/>
      <c r="BK21" s="76" t="s">
        <v>31</v>
      </c>
      <c r="BL21" s="71"/>
      <c r="BM21" s="71"/>
      <c r="BN21" s="80"/>
      <c r="BO21" s="71"/>
      <c r="BP21" s="80"/>
      <c r="BQ21" s="71"/>
      <c r="BR21" s="71"/>
      <c r="BS21" s="71"/>
      <c r="BT21" s="71"/>
      <c r="BU21" s="71" t="s">
        <v>29</v>
      </c>
      <c r="BV21" s="71"/>
      <c r="BW21" s="71"/>
      <c r="BX21" s="71"/>
    </row>
    <row r="22" spans="1:76" ht="24" customHeight="1" thickBot="1" x14ac:dyDescent="0.3">
      <c r="A22" s="71"/>
      <c r="B22" s="71"/>
      <c r="C22" s="32" t="s">
        <v>11</v>
      </c>
      <c r="D22" s="33"/>
      <c r="E22" s="214">
        <v>1</v>
      </c>
      <c r="F22" s="168" t="s">
        <v>13</v>
      </c>
      <c r="G22" s="214">
        <v>0</v>
      </c>
      <c r="H22" s="32" t="s">
        <v>15</v>
      </c>
      <c r="I22" s="33"/>
      <c r="J22" s="71"/>
      <c r="K22" s="71"/>
      <c r="L22" s="77">
        <f t="shared" si="9"/>
        <v>1</v>
      </c>
      <c r="M22" s="83"/>
      <c r="N22" s="83"/>
      <c r="O22" s="83">
        <f>IF($E22="",0,IF($E22&gt;$G22,3,IF($E22=$G22,1,0)))</f>
        <v>3</v>
      </c>
      <c r="P22" s="83">
        <f>IF($G22="",0,IF($E22&gt;$G22,0,IF($E22=$G22,1,3)))</f>
        <v>0</v>
      </c>
      <c r="Q22" s="83"/>
      <c r="R22" s="83"/>
      <c r="S22" s="83">
        <f>E22</f>
        <v>1</v>
      </c>
      <c r="T22" s="83">
        <f>G22</f>
        <v>0</v>
      </c>
      <c r="U22" s="83"/>
      <c r="V22" s="83"/>
      <c r="W22" s="83">
        <f>G22</f>
        <v>0</v>
      </c>
      <c r="X22" s="83">
        <f>E22</f>
        <v>1</v>
      </c>
      <c r="Y22" s="71"/>
      <c r="Z22" s="98">
        <f>N27</f>
        <v>3</v>
      </c>
      <c r="AA22" s="98">
        <f>R27</f>
        <v>4</v>
      </c>
      <c r="AB22" s="98">
        <f>V27</f>
        <v>5</v>
      </c>
      <c r="AC22" s="98">
        <f>AA22-AB22</f>
        <v>-1</v>
      </c>
      <c r="AD22" s="104"/>
      <c r="AE22" s="104"/>
      <c r="AF22" s="104"/>
      <c r="AG22" s="181">
        <f>Z22*1000000+AA22*100-AB22*90</f>
        <v>2999950</v>
      </c>
      <c r="AH22" s="236">
        <f>IF(AG22="","",RANK(AG22,AG21:AG24,0)+ROW(A12)%%)</f>
        <v>3.0011999999999999</v>
      </c>
      <c r="AI22" s="236" t="str">
        <f>H21</f>
        <v>Dänemark</v>
      </c>
      <c r="AJ22" s="236">
        <f t="shared" si="10"/>
        <v>3</v>
      </c>
      <c r="AK22" s="237">
        <f t="shared" si="11"/>
        <v>4</v>
      </c>
      <c r="AL22" s="237">
        <f t="shared" si="12"/>
        <v>5</v>
      </c>
      <c r="AM22" s="71"/>
      <c r="AN22" s="231">
        <f>IF(AJ21=AJ22,IF(E21&gt;G21,10000,0),0)</f>
        <v>0</v>
      </c>
      <c r="AO22" s="175"/>
      <c r="AP22" s="231">
        <f>IF(AJ23=AJ22,IF(G26&gt;E26,10000,0),0)</f>
        <v>0</v>
      </c>
      <c r="AQ22" s="231">
        <f>IF(AJ24=AJ22,IF(G24&gt;E24,10000,0),0)</f>
        <v>0</v>
      </c>
      <c r="AR22" s="247">
        <f>AO25+AO26</f>
        <v>2999950</v>
      </c>
      <c r="AS22" s="236">
        <f>ROUND(IF(AR22="","",RANK(AR22,AR21:AR24,0)+ROW(A12)%%),0)</f>
        <v>3</v>
      </c>
      <c r="AT22" s="236" t="str">
        <f t="shared" si="13"/>
        <v>Dänemark</v>
      </c>
      <c r="AU22" s="236">
        <f t="shared" si="14"/>
        <v>3</v>
      </c>
      <c r="AV22" s="237">
        <f t="shared" si="15"/>
        <v>4</v>
      </c>
      <c r="AW22" s="237">
        <f t="shared" si="16"/>
        <v>5</v>
      </c>
      <c r="AX22" s="71"/>
      <c r="AY22" s="71"/>
      <c r="AZ22" s="71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6</v>
      </c>
      <c r="BE22" s="37">
        <f>VLOOKUP(2,AS21:AW24,4,FALSE)</f>
        <v>5</v>
      </c>
      <c r="BF22" s="88" t="s">
        <v>13</v>
      </c>
      <c r="BG22" s="37">
        <f>VLOOKUP(2,AS21:AW24,5,FALSE)</f>
        <v>4</v>
      </c>
      <c r="BH22" s="46" t="s">
        <v>24</v>
      </c>
      <c r="BI22" s="71"/>
      <c r="BJ22" s="75"/>
      <c r="BK22" s="71"/>
      <c r="BL22" s="71"/>
      <c r="BM22" s="71"/>
      <c r="BN22" s="80"/>
      <c r="BO22" s="71"/>
      <c r="BP22" s="80"/>
      <c r="BQ22" s="71"/>
      <c r="BR22" s="71"/>
      <c r="BS22" s="71"/>
      <c r="BT22" s="71"/>
      <c r="BU22" s="71"/>
      <c r="BV22" s="71"/>
      <c r="BW22" s="71"/>
      <c r="BX22" s="71"/>
    </row>
    <row r="23" spans="1:76" ht="24" customHeight="1" thickBot="1" x14ac:dyDescent="0.3">
      <c r="A23" s="71"/>
      <c r="B23" s="71"/>
      <c r="C23" s="39" t="str">
        <f>C21</f>
        <v>Niederlande</v>
      </c>
      <c r="D23" s="40"/>
      <c r="E23" s="214">
        <v>1</v>
      </c>
      <c r="F23" s="168" t="s">
        <v>13</v>
      </c>
      <c r="G23" s="214">
        <v>2</v>
      </c>
      <c r="H23" s="39" t="str">
        <f>C22</f>
        <v>Deutschland</v>
      </c>
      <c r="I23" s="40"/>
      <c r="J23" s="71"/>
      <c r="K23" s="71"/>
      <c r="L23" s="77">
        <f t="shared" si="9"/>
        <v>-1</v>
      </c>
      <c r="M23" s="83">
        <f>IF($E23="",0,IF($E23&gt;$G23,3,IF($E23=G23,1,0)))</f>
        <v>0</v>
      </c>
      <c r="N23" s="83"/>
      <c r="O23" s="83">
        <f>IF($G23="",0,IF($E23&gt;$G23,0,IF($E23=$G23,1,3)))</f>
        <v>3</v>
      </c>
      <c r="P23" s="83"/>
      <c r="Q23" s="83">
        <f>E23</f>
        <v>1</v>
      </c>
      <c r="R23" s="83"/>
      <c r="S23" s="83">
        <f>G23</f>
        <v>2</v>
      </c>
      <c r="T23" s="83"/>
      <c r="U23" s="83">
        <f>G23</f>
        <v>2</v>
      </c>
      <c r="V23" s="83"/>
      <c r="W23" s="83">
        <f>E23</f>
        <v>1</v>
      </c>
      <c r="X23" s="83"/>
      <c r="Y23" s="71"/>
      <c r="Z23" s="186">
        <f>O27</f>
        <v>9</v>
      </c>
      <c r="AA23" s="186">
        <f>S27</f>
        <v>5</v>
      </c>
      <c r="AB23" s="186">
        <f>W27</f>
        <v>2</v>
      </c>
      <c r="AC23" s="186">
        <f>AA23-AB23</f>
        <v>3</v>
      </c>
      <c r="AD23" s="187"/>
      <c r="AE23" s="187"/>
      <c r="AF23" s="187"/>
      <c r="AG23" s="181">
        <f>Z23*1000000+AA23*100-AB23*90</f>
        <v>9000320</v>
      </c>
      <c r="AH23" s="238">
        <f>IF(AG23="","",RANK(AG23,AG21:AG24,0)+ROW(A12)%%)</f>
        <v>1.0012000000000001</v>
      </c>
      <c r="AI23" s="238" t="str">
        <f>C22</f>
        <v>Deutschland</v>
      </c>
      <c r="AJ23" s="238">
        <f t="shared" si="10"/>
        <v>9</v>
      </c>
      <c r="AK23" s="239">
        <f t="shared" si="11"/>
        <v>5</v>
      </c>
      <c r="AL23" s="239">
        <f t="shared" si="12"/>
        <v>2</v>
      </c>
      <c r="AM23" s="71"/>
      <c r="AN23" s="231">
        <f>IF(AJ21=AJ23,IF(E23&gt;G23,10000,0),0)</f>
        <v>0</v>
      </c>
      <c r="AO23" s="231">
        <f>IF(AJ22=AJ23,IF(E26&gt;G26,10000,0),0)</f>
        <v>0</v>
      </c>
      <c r="AP23" s="175"/>
      <c r="AQ23" s="231">
        <f>IF(AJ24=AJ23,IF(G22&gt;E22,10000,0),0)</f>
        <v>0</v>
      </c>
      <c r="AR23" s="247">
        <f>AP25+AP26</f>
        <v>9000320</v>
      </c>
      <c r="AS23" s="238">
        <f>ROUND(IF(AR23="","",RANK(AR23,AR21:AR24,0)+ROW(A12)%%),0)</f>
        <v>1</v>
      </c>
      <c r="AT23" s="238" t="str">
        <f t="shared" si="13"/>
        <v>Deutschland</v>
      </c>
      <c r="AU23" s="238">
        <f t="shared" si="14"/>
        <v>9</v>
      </c>
      <c r="AV23" s="239">
        <f t="shared" si="15"/>
        <v>5</v>
      </c>
      <c r="AW23" s="239">
        <f t="shared" si="16"/>
        <v>2</v>
      </c>
      <c r="AX23" s="71"/>
      <c r="AY23" s="71"/>
      <c r="AZ23" s="71"/>
      <c r="BA23" s="94">
        <v>3</v>
      </c>
      <c r="BB23" s="217" t="str">
        <f>IF(E22="",C22,VLOOKUP(3,AS21:AT24,2,FALSE))</f>
        <v>Dänemark</v>
      </c>
      <c r="BC23" s="96"/>
      <c r="BD23" s="97">
        <f>VLOOKUP(3,AS21:AW24,3,FALSE)</f>
        <v>3</v>
      </c>
      <c r="BE23" s="97">
        <f>VLOOKUP(3,AS21:AW24,4,FALSE)</f>
        <v>4</v>
      </c>
      <c r="BF23" s="88" t="s">
        <v>13</v>
      </c>
      <c r="BG23" s="97">
        <f>VLOOKUP(3,AS21:AW24,5,FALSE)</f>
        <v>5</v>
      </c>
      <c r="BH23" s="71"/>
      <c r="BI23" s="71"/>
      <c r="BJ23" s="75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0</v>
      </c>
      <c r="BO23" s="169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71"/>
      <c r="BU23" s="214">
        <v>2</v>
      </c>
      <c r="BV23" s="88" t="s">
        <v>13</v>
      </c>
      <c r="BW23" s="214">
        <v>4</v>
      </c>
      <c r="BX23" s="71"/>
    </row>
    <row r="24" spans="1:76" ht="24" customHeight="1" thickBot="1" x14ac:dyDescent="0.3">
      <c r="A24" s="71"/>
      <c r="B24" s="71"/>
      <c r="C24" s="32" t="str">
        <f>H21</f>
        <v>Dänemark</v>
      </c>
      <c r="D24" s="33"/>
      <c r="E24" s="214">
        <v>2</v>
      </c>
      <c r="F24" s="168" t="s">
        <v>13</v>
      </c>
      <c r="G24" s="214">
        <v>3</v>
      </c>
      <c r="H24" s="32" t="str">
        <f>H22</f>
        <v>Portugal</v>
      </c>
      <c r="I24" s="33"/>
      <c r="J24" s="71"/>
      <c r="K24" s="71"/>
      <c r="L24" s="77">
        <f t="shared" si="9"/>
        <v>-1</v>
      </c>
      <c r="M24" s="83"/>
      <c r="N24" s="83">
        <f>IF($E24="",0,IF($E24&gt;$G24,3,IF($E24=$G24,1,0)))</f>
        <v>0</v>
      </c>
      <c r="O24" s="83"/>
      <c r="P24" s="83">
        <f>IF($G24="",0,IF($E24&gt;$G24,0,IF($E24=$G24,1,3)))</f>
        <v>3</v>
      </c>
      <c r="Q24" s="83"/>
      <c r="R24" s="83">
        <f>E24</f>
        <v>2</v>
      </c>
      <c r="S24" s="83"/>
      <c r="T24" s="83">
        <f>G24</f>
        <v>3</v>
      </c>
      <c r="U24" s="83"/>
      <c r="V24" s="83">
        <f>G24</f>
        <v>3</v>
      </c>
      <c r="W24" s="83"/>
      <c r="X24" s="83">
        <f>E24</f>
        <v>2</v>
      </c>
      <c r="Y24" s="71"/>
      <c r="Z24" s="183">
        <f>P27</f>
        <v>6</v>
      </c>
      <c r="AA24" s="183">
        <f>T27</f>
        <v>5</v>
      </c>
      <c r="AB24" s="183">
        <f>X27</f>
        <v>4</v>
      </c>
      <c r="AC24" s="183">
        <f>AA24-AB24</f>
        <v>1</v>
      </c>
      <c r="AD24" s="184"/>
      <c r="AE24" s="184"/>
      <c r="AF24" s="184"/>
      <c r="AG24" s="181">
        <f>Z24*1000000+AA24*100-AB24*90</f>
        <v>6000140</v>
      </c>
      <c r="AH24" s="240">
        <f>IF(AG24="","",RANK(AG24,AG21:AG24,0)+ROW(A12)%%)</f>
        <v>2.0011999999999999</v>
      </c>
      <c r="AI24" s="240" t="str">
        <f>H22</f>
        <v>Portugal</v>
      </c>
      <c r="AJ24" s="240">
        <f t="shared" si="10"/>
        <v>6</v>
      </c>
      <c r="AK24" s="230">
        <f t="shared" si="11"/>
        <v>5</v>
      </c>
      <c r="AL24" s="230">
        <f t="shared" si="12"/>
        <v>4</v>
      </c>
      <c r="AM24" s="71"/>
      <c r="AN24" s="231">
        <f>IF(AJ21=AJ24,IF(E25&gt;G25,10000,0),0)</f>
        <v>0</v>
      </c>
      <c r="AO24" s="231">
        <f>IF(AJ22=AJ24,IF(E24&gt;G24,10000,0),0)</f>
        <v>0</v>
      </c>
      <c r="AP24" s="231">
        <f>IF(AJ23=AJ24,IF(E22&gt;G22,10000,0),0)</f>
        <v>0</v>
      </c>
      <c r="AQ24" s="175"/>
      <c r="AR24" s="247">
        <f>AQ25+AQ26</f>
        <v>6000140</v>
      </c>
      <c r="AS24" s="240">
        <f>ROUND(IF(AR24="","",RANK(AR24,AR21:AR24,0)+ROW(L15)%%),0)</f>
        <v>2</v>
      </c>
      <c r="AT24" s="240" t="str">
        <f t="shared" si="13"/>
        <v>Portugal</v>
      </c>
      <c r="AU24" s="240">
        <f t="shared" si="14"/>
        <v>6</v>
      </c>
      <c r="AV24" s="230">
        <f t="shared" si="15"/>
        <v>5</v>
      </c>
      <c r="AW24" s="230">
        <f t="shared" si="16"/>
        <v>4</v>
      </c>
      <c r="AX24" s="71"/>
      <c r="AY24" s="71"/>
      <c r="AZ24" s="71"/>
      <c r="BA24" s="94">
        <v>4</v>
      </c>
      <c r="BB24" s="217" t="str">
        <f>IF(G22="",H22,VLOOKUP(4,AS21:AT24,2,FALSE))</f>
        <v>Niederlande</v>
      </c>
      <c r="BC24" s="96"/>
      <c r="BD24" s="97">
        <f>VLOOKUP(4,AS21:AW24,3,FALSE)</f>
        <v>0</v>
      </c>
      <c r="BE24" s="97">
        <f>VLOOKUP(4,AS21:AW24,4,FALSE)</f>
        <v>2</v>
      </c>
      <c r="BF24" s="88" t="s">
        <v>13</v>
      </c>
      <c r="BG24" s="97">
        <f>VLOOKUP(4,AS21:AW24,5,FALSE)</f>
        <v>5</v>
      </c>
      <c r="BH24" s="71"/>
      <c r="BI24" s="71"/>
      <c r="BJ24" s="75"/>
      <c r="BK24" s="90" t="s">
        <v>113</v>
      </c>
      <c r="BL24" s="71"/>
      <c r="BM24" s="71"/>
      <c r="BN24" s="80"/>
      <c r="BO24" s="71"/>
      <c r="BP24" s="80"/>
      <c r="BQ24" s="71"/>
      <c r="BR24" s="71"/>
      <c r="BS24" s="71"/>
      <c r="BT24" s="71"/>
      <c r="BU24" s="80"/>
      <c r="BV24" s="71"/>
      <c r="BW24" s="80"/>
      <c r="BX24" s="71"/>
    </row>
    <row r="25" spans="1:76" ht="24" customHeight="1" thickBot="1" x14ac:dyDescent="0.3">
      <c r="A25" s="71"/>
      <c r="B25" s="71"/>
      <c r="C25" s="39" t="str">
        <f>C21</f>
        <v>Niederlande</v>
      </c>
      <c r="D25" s="40"/>
      <c r="E25" s="214">
        <v>1</v>
      </c>
      <c r="F25" s="168" t="s">
        <v>13</v>
      </c>
      <c r="G25" s="214">
        <v>2</v>
      </c>
      <c r="H25" s="39" t="str">
        <f>H22</f>
        <v>Portugal</v>
      </c>
      <c r="I25" s="40"/>
      <c r="J25" s="71"/>
      <c r="K25" s="71"/>
      <c r="L25" s="77">
        <f t="shared" si="9"/>
        <v>-1</v>
      </c>
      <c r="M25" s="83">
        <f>IF($E25="",0,IF($E25&gt;$G25,3,IF($E25=G25,1,0)))</f>
        <v>0</v>
      </c>
      <c r="N25" s="83"/>
      <c r="O25" s="83"/>
      <c r="P25" s="83">
        <f>IF($G25="",0,IF($E25&gt;$G25,0,IF($E25=$G25,1,3)))</f>
        <v>3</v>
      </c>
      <c r="Q25" s="83">
        <f>E25</f>
        <v>1</v>
      </c>
      <c r="R25" s="83"/>
      <c r="S25" s="83"/>
      <c r="T25" s="83">
        <f>G25</f>
        <v>2</v>
      </c>
      <c r="U25" s="83">
        <f>G25</f>
        <v>2</v>
      </c>
      <c r="V25" s="83"/>
      <c r="W25" s="83"/>
      <c r="X25" s="83">
        <f>E25</f>
        <v>1</v>
      </c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231">
        <f>AG21+SUM(AN21:AN24)</f>
        <v>-250</v>
      </c>
      <c r="AO25" s="231">
        <f>AG22+SUM(AO21:AO24)</f>
        <v>2999950</v>
      </c>
      <c r="AP25" s="231">
        <f>AG23+SUM(AP21:AP24)</f>
        <v>9000320</v>
      </c>
      <c r="AQ25" s="231">
        <f>AG24+SUM(AQ21:AQ24)</f>
        <v>6000140</v>
      </c>
      <c r="AR25" s="71"/>
      <c r="AS25" s="87"/>
      <c r="AT25" s="87"/>
      <c r="AU25" s="71"/>
      <c r="AV25" s="71"/>
      <c r="AW25" s="71"/>
      <c r="AX25" s="71"/>
      <c r="AY25" s="71"/>
      <c r="AZ25" s="71"/>
      <c r="BA25" s="82"/>
      <c r="BB25" s="71"/>
      <c r="BC25" s="71"/>
      <c r="BD25" s="71"/>
      <c r="BE25" s="71"/>
      <c r="BF25" s="71"/>
      <c r="BG25" s="71"/>
      <c r="BH25" s="71"/>
      <c r="BI25" s="71"/>
      <c r="BJ25" s="75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69" t="s">
        <v>13</v>
      </c>
      <c r="BP25" s="214">
        <v>2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71"/>
      <c r="BU25" s="214"/>
      <c r="BV25" s="88" t="s">
        <v>13</v>
      </c>
      <c r="BW25" s="214"/>
      <c r="BX25" s="71"/>
    </row>
    <row r="26" spans="1:76" ht="24" customHeight="1" thickBot="1" x14ac:dyDescent="0.3">
      <c r="A26" s="71"/>
      <c r="B26" s="71"/>
      <c r="C26" s="32" t="str">
        <f>H21</f>
        <v>Dänemark</v>
      </c>
      <c r="D26" s="33"/>
      <c r="E26" s="214">
        <v>1</v>
      </c>
      <c r="F26" s="168" t="s">
        <v>13</v>
      </c>
      <c r="G26" s="214">
        <v>2</v>
      </c>
      <c r="H26" s="32" t="str">
        <f>C22</f>
        <v>Deutschland</v>
      </c>
      <c r="I26" s="33"/>
      <c r="J26" s="71"/>
      <c r="K26" s="71"/>
      <c r="L26" s="77">
        <f t="shared" si="9"/>
        <v>-1</v>
      </c>
      <c r="M26" s="83"/>
      <c r="N26" s="83">
        <f>IF($E26="",0,IF($E26&gt;$G26,3,IF($E26=$G26,1,0)))</f>
        <v>0</v>
      </c>
      <c r="O26" s="83">
        <f>IF($G26="",0,IF($E26&gt;$G26,0,IF($E26=$G26,1,3)))</f>
        <v>3</v>
      </c>
      <c r="P26" s="83"/>
      <c r="Q26" s="83"/>
      <c r="R26" s="83">
        <f>E26</f>
        <v>1</v>
      </c>
      <c r="S26" s="83">
        <f>G26</f>
        <v>2</v>
      </c>
      <c r="T26" s="83"/>
      <c r="U26" s="83"/>
      <c r="V26" s="83">
        <f>G26</f>
        <v>2</v>
      </c>
      <c r="W26" s="83">
        <f>E26</f>
        <v>1</v>
      </c>
      <c r="X26" s="83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248">
        <f>(IF(AH21=AH22,AN22,0)+IF(AN22=AH23,AN23,0)+IF(AH21=AH24,AN24,0))/1001</f>
        <v>0</v>
      </c>
      <c r="AO26" s="248">
        <f>(IF(AH22=AH21,AO21,0)+IF(AH22=AH23,AO23,0)+IF(AH22=AH24,AO24,0))/1001</f>
        <v>0</v>
      </c>
      <c r="AP26" s="248">
        <f>(IF(AH23=AH21,AP21,0)+IF(AH23=AH22,AP22,0)+IF(AH23=AH24,AP24,0))/1001</f>
        <v>0</v>
      </c>
      <c r="AQ26" s="248">
        <f>(IF(AH24=AH21,AQ21,0)+IF(AH24=AH22,AQ22,0)+IF(AH24=AH23,AQ23,0))/1001</f>
        <v>0</v>
      </c>
      <c r="AR26" s="71"/>
      <c r="AS26" s="71"/>
      <c r="AT26" s="71"/>
      <c r="AU26" s="71"/>
      <c r="AV26" s="71"/>
      <c r="AW26" s="71"/>
      <c r="AX26" s="71"/>
      <c r="AY26" s="71"/>
      <c r="AZ26" s="71"/>
      <c r="BA26" s="82"/>
      <c r="BB26" s="71"/>
      <c r="BC26" s="71"/>
      <c r="BD26" s="71"/>
      <c r="BE26" s="71"/>
      <c r="BF26" s="71"/>
      <c r="BG26" s="71"/>
      <c r="BH26" s="71"/>
      <c r="BI26" s="71"/>
      <c r="BJ26" s="75"/>
      <c r="BK26" s="90" t="s">
        <v>114</v>
      </c>
      <c r="BL26" s="71"/>
      <c r="BM26" s="71"/>
      <c r="BN26" s="80"/>
      <c r="BO26" s="71"/>
      <c r="BP26" s="80"/>
      <c r="BQ26" s="71"/>
      <c r="BR26" s="71"/>
      <c r="BS26" s="71"/>
      <c r="BT26" s="71"/>
      <c r="BU26" s="71"/>
      <c r="BV26" s="71"/>
      <c r="BW26" s="80"/>
      <c r="BX26" s="71"/>
    </row>
    <row r="27" spans="1:76" ht="24" customHeight="1" x14ac:dyDescent="0.2">
      <c r="A27" s="71"/>
      <c r="B27" s="71"/>
      <c r="C27" s="82" t="str">
        <f>IF($AR$26=TRUE,"Achtung: Punkt-, tor- und direktbegnungsgleiche Teams, es entscheidet der UEFA-Koeffizient!","")</f>
        <v/>
      </c>
      <c r="D27" s="71"/>
      <c r="E27" s="73"/>
      <c r="F27" s="71"/>
      <c r="G27" s="73"/>
      <c r="H27" s="71"/>
      <c r="I27" s="71"/>
      <c r="J27" s="71"/>
      <c r="K27" s="71"/>
      <c r="L27" s="71"/>
      <c r="M27" s="80">
        <f t="shared" ref="M27:X27" si="17">SUM(M21:M26)</f>
        <v>0</v>
      </c>
      <c r="N27" s="80">
        <f t="shared" si="17"/>
        <v>3</v>
      </c>
      <c r="O27" s="80">
        <f t="shared" si="17"/>
        <v>9</v>
      </c>
      <c r="P27" s="80">
        <f t="shared" si="17"/>
        <v>6</v>
      </c>
      <c r="Q27" s="80">
        <f t="shared" si="17"/>
        <v>2</v>
      </c>
      <c r="R27" s="80">
        <f t="shared" si="17"/>
        <v>4</v>
      </c>
      <c r="S27" s="80">
        <f t="shared" si="17"/>
        <v>5</v>
      </c>
      <c r="T27" s="80">
        <f t="shared" si="17"/>
        <v>5</v>
      </c>
      <c r="U27" s="80">
        <f t="shared" si="17"/>
        <v>5</v>
      </c>
      <c r="V27" s="80">
        <f t="shared" si="17"/>
        <v>5</v>
      </c>
      <c r="W27" s="80">
        <f t="shared" si="17"/>
        <v>2</v>
      </c>
      <c r="X27" s="80">
        <f t="shared" si="17"/>
        <v>4</v>
      </c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5"/>
      <c r="BK27" s="71"/>
      <c r="BL27" s="91"/>
      <c r="BM27" s="71"/>
      <c r="BN27" s="71"/>
      <c r="BO27" s="71"/>
      <c r="BP27" s="71"/>
      <c r="BQ27" s="91"/>
      <c r="BR27" s="71"/>
      <c r="BS27" s="71"/>
      <c r="BT27" s="71"/>
      <c r="BU27" s="71"/>
      <c r="BV27" s="71"/>
      <c r="BW27" s="71"/>
      <c r="BX27" s="71"/>
    </row>
    <row r="28" spans="1:76" ht="24" customHeight="1" thickBot="1" x14ac:dyDescent="0.25">
      <c r="A28" s="71"/>
      <c r="B28" s="71"/>
      <c r="C28" s="71"/>
      <c r="D28" s="71"/>
      <c r="E28" s="73"/>
      <c r="F28" s="71"/>
      <c r="G28" s="73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5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</row>
    <row r="29" spans="1:76" ht="24" customHeight="1" x14ac:dyDescent="0.2">
      <c r="A29" s="71"/>
      <c r="B29" s="71"/>
      <c r="C29" s="71"/>
      <c r="D29" s="71"/>
      <c r="E29" s="73"/>
      <c r="F29" s="71"/>
      <c r="G29" s="73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5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71"/>
    </row>
    <row r="30" spans="1:76" ht="24" customHeight="1" x14ac:dyDescent="0.3">
      <c r="A30" s="71"/>
      <c r="B30" s="71"/>
      <c r="C30" s="76" t="s">
        <v>82</v>
      </c>
      <c r="D30" s="71"/>
      <c r="E30" s="73"/>
      <c r="F30" s="71"/>
      <c r="G30" s="73"/>
      <c r="H30" s="71"/>
      <c r="I30" s="71"/>
      <c r="J30" s="71"/>
      <c r="K30" s="71"/>
      <c r="L30" s="71"/>
      <c r="M30" s="71" t="s">
        <v>4</v>
      </c>
      <c r="N30" s="71"/>
      <c r="O30" s="71"/>
      <c r="P30" s="71"/>
      <c r="Q30" s="71" t="s">
        <v>6</v>
      </c>
      <c r="R30" s="71"/>
      <c r="S30" s="71"/>
      <c r="T30" s="71"/>
      <c r="U30" s="71" t="s">
        <v>7</v>
      </c>
      <c r="V30" s="71"/>
      <c r="W30" s="71"/>
      <c r="X30" s="71"/>
      <c r="Y30" s="71"/>
      <c r="Z30" s="71" t="s">
        <v>4</v>
      </c>
      <c r="AA30" s="71" t="s">
        <v>5</v>
      </c>
      <c r="AB30" s="71"/>
      <c r="AC30" s="71"/>
      <c r="AD30" s="77"/>
      <c r="AE30" s="71"/>
      <c r="AF30" s="71"/>
      <c r="AG30" s="233" t="s">
        <v>9</v>
      </c>
      <c r="AH30" s="241" t="s">
        <v>314</v>
      </c>
      <c r="AI30" s="242"/>
      <c r="AJ30" s="242"/>
      <c r="AK30" s="242"/>
      <c r="AL30" s="243"/>
      <c r="AM30" s="71"/>
      <c r="AN30" s="252" t="s">
        <v>36</v>
      </c>
      <c r="AO30" s="253"/>
      <c r="AP30" s="253"/>
      <c r="AQ30" s="253"/>
      <c r="AR30" s="254"/>
      <c r="AS30" s="241" t="s">
        <v>35</v>
      </c>
      <c r="AT30" s="242"/>
      <c r="AU30" s="242"/>
      <c r="AV30" s="242"/>
      <c r="AW30" s="243"/>
      <c r="AX30" s="71"/>
      <c r="AY30" s="71"/>
      <c r="AZ30" s="71"/>
      <c r="BA30" s="71"/>
      <c r="BB30" s="79" t="s">
        <v>10</v>
      </c>
      <c r="BC30" s="71"/>
      <c r="BD30" s="80" t="s">
        <v>4</v>
      </c>
      <c r="BE30" s="71"/>
      <c r="BF30" s="81" t="s">
        <v>5</v>
      </c>
      <c r="BG30" s="71"/>
      <c r="BH30" s="71"/>
      <c r="BI30" s="71"/>
      <c r="BJ30" s="75"/>
      <c r="BK30" s="76" t="s">
        <v>32</v>
      </c>
      <c r="BL30" s="71"/>
      <c r="BM30" s="71"/>
      <c r="BN30" s="80"/>
      <c r="BO30" s="71"/>
      <c r="BP30" s="80"/>
      <c r="BQ30" s="71"/>
      <c r="BR30" s="71"/>
      <c r="BS30" s="71"/>
      <c r="BT30" s="71"/>
      <c r="BU30" s="71" t="s">
        <v>29</v>
      </c>
      <c r="BV30" s="71"/>
      <c r="BW30" s="71"/>
      <c r="BX30" s="71"/>
    </row>
    <row r="31" spans="1:76" ht="24" customHeight="1" thickBot="1" x14ac:dyDescent="0.25">
      <c r="A31" s="71"/>
      <c r="B31" s="71"/>
      <c r="C31" s="71"/>
      <c r="D31" s="71"/>
      <c r="E31" s="73"/>
      <c r="F31" s="71"/>
      <c r="G31" s="73"/>
      <c r="H31" s="71"/>
      <c r="I31" s="71"/>
      <c r="J31" s="71"/>
      <c r="K31" s="71"/>
      <c r="L31" s="71"/>
      <c r="M31" s="71" t="s">
        <v>0</v>
      </c>
      <c r="N31" s="71" t="s">
        <v>1</v>
      </c>
      <c r="O31" s="71" t="s">
        <v>2</v>
      </c>
      <c r="P31" s="71" t="s">
        <v>3</v>
      </c>
      <c r="Q31" s="71" t="s">
        <v>0</v>
      </c>
      <c r="R31" s="71" t="s">
        <v>1</v>
      </c>
      <c r="S31" s="71" t="s">
        <v>2</v>
      </c>
      <c r="T31" s="71" t="s">
        <v>3</v>
      </c>
      <c r="U31" s="71" t="s">
        <v>0</v>
      </c>
      <c r="V31" s="71" t="s">
        <v>1</v>
      </c>
      <c r="W31" s="71" t="s">
        <v>2</v>
      </c>
      <c r="X31" s="71" t="s">
        <v>3</v>
      </c>
      <c r="Y31" s="71"/>
      <c r="Z31" s="71" t="s">
        <v>8</v>
      </c>
      <c r="AA31" s="71"/>
      <c r="AB31" s="71"/>
      <c r="AC31" s="71"/>
      <c r="AD31" s="77"/>
      <c r="AE31" s="71"/>
      <c r="AF31" s="71"/>
      <c r="AG31" s="71"/>
      <c r="AH31" s="244" t="s">
        <v>315</v>
      </c>
      <c r="AI31" s="245"/>
      <c r="AJ31" s="245"/>
      <c r="AK31" s="245"/>
      <c r="AL31" s="246"/>
      <c r="AM31" s="71"/>
      <c r="AN31" s="245" t="str">
        <f>AI32</f>
        <v>Spanien</v>
      </c>
      <c r="AO31" s="245" t="str">
        <f>AI33</f>
        <v>Italien</v>
      </c>
      <c r="AP31" s="245" t="str">
        <f>AI34</f>
        <v>Irland</v>
      </c>
      <c r="AQ31" s="245" t="str">
        <f>AI35</f>
        <v>Kroatien</v>
      </c>
      <c r="AR31" s="246"/>
      <c r="AS31" s="244" t="s">
        <v>33</v>
      </c>
      <c r="AT31" s="245"/>
      <c r="AU31" s="245"/>
      <c r="AV31" s="245"/>
      <c r="AW31" s="246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5"/>
      <c r="BK31" s="71"/>
      <c r="BL31" s="71"/>
      <c r="BM31" s="71"/>
      <c r="BN31" s="80"/>
      <c r="BO31" s="71"/>
      <c r="BP31" s="80"/>
      <c r="BQ31" s="71"/>
      <c r="BR31" s="71"/>
      <c r="BS31" s="71"/>
      <c r="BT31" s="71"/>
      <c r="BU31" s="71"/>
      <c r="BV31" s="71"/>
      <c r="BW31" s="71"/>
      <c r="BX31" s="71"/>
    </row>
    <row r="32" spans="1:76" ht="24" customHeight="1" thickBot="1" x14ac:dyDescent="0.3">
      <c r="A32" s="71"/>
      <c r="B32" s="71"/>
      <c r="C32" s="23" t="s">
        <v>20</v>
      </c>
      <c r="D32" s="50"/>
      <c r="E32" s="214">
        <v>1</v>
      </c>
      <c r="F32" s="168" t="s">
        <v>13</v>
      </c>
      <c r="G32" s="214">
        <v>1</v>
      </c>
      <c r="H32" s="23" t="s">
        <v>16</v>
      </c>
      <c r="I32" s="50"/>
      <c r="J32" s="71"/>
      <c r="K32" s="71"/>
      <c r="L32" s="77">
        <f t="shared" ref="L32:L37" si="18">IF(E32-G32&gt;0,1,IF(G32=E32,0,-1))</f>
        <v>0</v>
      </c>
      <c r="M32" s="83">
        <f>IF($E32="",0,IF($E32&gt;$G32,3,IF($E32=G32,1,0)))</f>
        <v>1</v>
      </c>
      <c r="N32" s="83">
        <f>IF($G32="",0,IF($E32&gt;$G32,0,IF($E32=G32,1,3)))</f>
        <v>1</v>
      </c>
      <c r="O32" s="84"/>
      <c r="P32" s="84"/>
      <c r="Q32" s="83">
        <f>E32</f>
        <v>1</v>
      </c>
      <c r="R32" s="83">
        <f>G32</f>
        <v>1</v>
      </c>
      <c r="S32" s="83"/>
      <c r="T32" s="83"/>
      <c r="U32" s="83">
        <f>G32</f>
        <v>1</v>
      </c>
      <c r="V32" s="83">
        <f>E32</f>
        <v>1</v>
      </c>
      <c r="W32" s="83"/>
      <c r="X32" s="83"/>
      <c r="Y32" s="71"/>
      <c r="Z32" s="179">
        <f>M38</f>
        <v>7</v>
      </c>
      <c r="AA32" s="179">
        <f>Q38</f>
        <v>6</v>
      </c>
      <c r="AB32" s="179">
        <f>U38</f>
        <v>1</v>
      </c>
      <c r="AC32" s="179">
        <f>AA32-AB32</f>
        <v>5</v>
      </c>
      <c r="AD32" s="180"/>
      <c r="AE32" s="180"/>
      <c r="AF32" s="180"/>
      <c r="AG32" s="181">
        <f>Z32*1000000+AA32*100-AB32*90</f>
        <v>7000510</v>
      </c>
      <c r="AH32" s="234">
        <f>IF(AG32="","",RANK(AG32,AG32:AG35,0)+ROW(A23)%%)</f>
        <v>1.0023</v>
      </c>
      <c r="AI32" s="234" t="str">
        <f>C32</f>
        <v>Spanien</v>
      </c>
      <c r="AJ32" s="234">
        <f t="shared" ref="AJ32:AJ35" si="19">Z32</f>
        <v>7</v>
      </c>
      <c r="AK32" s="235">
        <f t="shared" ref="AK32:AK35" si="20">AA32</f>
        <v>6</v>
      </c>
      <c r="AL32" s="235">
        <f t="shared" ref="AL32:AL35" si="21">AB32</f>
        <v>1</v>
      </c>
      <c r="AM32" s="71"/>
      <c r="AN32" s="175"/>
      <c r="AO32" s="231">
        <f>IF(AJ33=AJ32,IF(G32&gt;E32,10000,0),0)</f>
        <v>0</v>
      </c>
      <c r="AP32" s="231">
        <f>IF(AJ34=AJ32,IF(G34&gt;E34,10000,0),0)</f>
        <v>0</v>
      </c>
      <c r="AQ32" s="231">
        <f>IF(AJ35=AJ32,IF(G36&gt;E36,10000,0),0)</f>
        <v>0</v>
      </c>
      <c r="AR32" s="247">
        <f>AN36+AN37</f>
        <v>7000510</v>
      </c>
      <c r="AS32" s="234">
        <f>ROUND(IF(AR32="","",RANK(AR32,AR32:AR35,0)+ROW(A23)%%),0)</f>
        <v>1</v>
      </c>
      <c r="AT32" s="234" t="str">
        <f t="shared" ref="AT32:AT35" si="22">AI32</f>
        <v>Spanien</v>
      </c>
      <c r="AU32" s="234">
        <f t="shared" ref="AU32:AU35" si="23">AJ32</f>
        <v>7</v>
      </c>
      <c r="AV32" s="235">
        <f t="shared" ref="AV32:AV35" si="24">AK32</f>
        <v>6</v>
      </c>
      <c r="AW32" s="235">
        <f t="shared" ref="AW32:AW35" si="25">AL32</f>
        <v>1</v>
      </c>
      <c r="AX32" s="85"/>
      <c r="AY32" s="85"/>
      <c r="AZ32" s="71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6</v>
      </c>
      <c r="BF32" s="88" t="s">
        <v>13</v>
      </c>
      <c r="BG32" s="26">
        <f>VLOOKUP(1,AS32:AW35,5,FALSE)</f>
        <v>1</v>
      </c>
      <c r="BH32" s="51" t="s">
        <v>25</v>
      </c>
      <c r="BI32" s="71"/>
      <c r="BJ32" s="75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4</v>
      </c>
      <c r="BO32" s="169" t="s">
        <v>13</v>
      </c>
      <c r="BP32" s="214">
        <v>0</v>
      </c>
      <c r="BQ32" s="13" t="str">
        <f>IF(BP25="","",IF(BN25=BP25,IF(BU25&gt;BW25,BL25,BQ25),IF(BN25&gt;BP25,BL25,BQ25)))</f>
        <v>Italien</v>
      </c>
      <c r="BR32" s="70"/>
      <c r="BS32" s="69" t="s">
        <v>47</v>
      </c>
      <c r="BT32" s="71"/>
      <c r="BU32" s="214"/>
      <c r="BV32" s="88" t="s">
        <v>13</v>
      </c>
      <c r="BW32" s="214"/>
      <c r="BX32" s="71"/>
    </row>
    <row r="33" spans="1:76" ht="24" customHeight="1" thickBot="1" x14ac:dyDescent="0.3">
      <c r="A33" s="71"/>
      <c r="B33" s="71"/>
      <c r="C33" s="10" t="s">
        <v>86</v>
      </c>
      <c r="D33" s="11"/>
      <c r="E33" s="214">
        <v>1</v>
      </c>
      <c r="F33" s="168" t="s">
        <v>13</v>
      </c>
      <c r="G33" s="214">
        <v>3</v>
      </c>
      <c r="H33" s="10" t="s">
        <v>18</v>
      </c>
      <c r="I33" s="11"/>
      <c r="J33" s="71"/>
      <c r="K33" s="71"/>
      <c r="L33" s="77">
        <f t="shared" si="18"/>
        <v>-1</v>
      </c>
      <c r="M33" s="83"/>
      <c r="N33" s="83"/>
      <c r="O33" s="83">
        <f>IF($E33="",0,IF($E33&gt;$G33,3,IF($E33=$G33,1,0)))</f>
        <v>0</v>
      </c>
      <c r="P33" s="83">
        <f>IF($G33="",0,IF($E33&gt;$G33,0,IF($E33=$G33,1,3)))</f>
        <v>3</v>
      </c>
      <c r="Q33" s="83"/>
      <c r="R33" s="83"/>
      <c r="S33" s="83">
        <f>E33</f>
        <v>1</v>
      </c>
      <c r="T33" s="83">
        <f>G33</f>
        <v>3</v>
      </c>
      <c r="U33" s="83"/>
      <c r="V33" s="83"/>
      <c r="W33" s="83">
        <f>G33</f>
        <v>3</v>
      </c>
      <c r="X33" s="83">
        <f>E33</f>
        <v>1</v>
      </c>
      <c r="Y33" s="71"/>
      <c r="Z33" s="98">
        <f>N38</f>
        <v>5</v>
      </c>
      <c r="AA33" s="98">
        <f>R38</f>
        <v>4</v>
      </c>
      <c r="AB33" s="98">
        <f>V38</f>
        <v>2</v>
      </c>
      <c r="AC33" s="98">
        <f>AA33-AB33</f>
        <v>2</v>
      </c>
      <c r="AD33" s="104"/>
      <c r="AE33" s="104"/>
      <c r="AF33" s="104"/>
      <c r="AG33" s="181">
        <f>Z33*1000000+AA33*100-AB33*90</f>
        <v>5000220</v>
      </c>
      <c r="AH33" s="236">
        <f>IF(AG33="","",RANK(AG33,AG32:AG35,0)+ROW(A23)%%)</f>
        <v>2.0023</v>
      </c>
      <c r="AI33" s="236" t="str">
        <f>H32</f>
        <v>Italien</v>
      </c>
      <c r="AJ33" s="236">
        <f t="shared" si="19"/>
        <v>5</v>
      </c>
      <c r="AK33" s="237">
        <f t="shared" si="20"/>
        <v>4</v>
      </c>
      <c r="AL33" s="237">
        <f t="shared" si="21"/>
        <v>2</v>
      </c>
      <c r="AM33" s="71"/>
      <c r="AN33" s="231">
        <f>IF(AJ32=AJ33,IF(E32&gt;G32,10000,0),0)</f>
        <v>0</v>
      </c>
      <c r="AO33" s="175"/>
      <c r="AP33" s="231">
        <f>IF(AJ34=AJ33,IF(G37&gt;E37,10000,0),0)</f>
        <v>0</v>
      </c>
      <c r="AQ33" s="231">
        <f>IF(AJ35=AJ33,IF(G35&gt;E35,10000,0),0)</f>
        <v>0</v>
      </c>
      <c r="AR33" s="247">
        <f>AO36+AO37</f>
        <v>5000220</v>
      </c>
      <c r="AS33" s="236">
        <f>ROUND(IF(AR33="","",RANK(AR33,AR32:AR35,0)+ROW(A23)%%),0)</f>
        <v>2</v>
      </c>
      <c r="AT33" s="236" t="str">
        <f t="shared" si="22"/>
        <v>Italien</v>
      </c>
      <c r="AU33" s="236">
        <f t="shared" si="23"/>
        <v>5</v>
      </c>
      <c r="AV33" s="237">
        <f t="shared" si="24"/>
        <v>4</v>
      </c>
      <c r="AW33" s="237">
        <f t="shared" si="25"/>
        <v>2</v>
      </c>
      <c r="AX33" s="71"/>
      <c r="AY33" s="71"/>
      <c r="AZ33" s="71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5</v>
      </c>
      <c r="BE33" s="55">
        <f>VLOOKUP(2,AS32:AW35,4,FALSE)</f>
        <v>4</v>
      </c>
      <c r="BF33" s="88" t="s">
        <v>13</v>
      </c>
      <c r="BG33" s="55">
        <f>VLOOKUP(2,AS32:AW35,5,FALSE)</f>
        <v>2</v>
      </c>
      <c r="BH33" s="56" t="s">
        <v>26</v>
      </c>
      <c r="BI33" s="71"/>
      <c r="BJ33" s="75"/>
      <c r="BK33" s="90" t="s">
        <v>115</v>
      </c>
      <c r="BL33" s="71"/>
      <c r="BM33" s="71"/>
      <c r="BN33" s="80"/>
      <c r="BO33" s="71"/>
      <c r="BP33" s="80"/>
      <c r="BQ33" s="71"/>
      <c r="BR33" s="71"/>
      <c r="BS33" s="71"/>
      <c r="BT33" s="71"/>
      <c r="BU33" s="80"/>
      <c r="BV33" s="71"/>
      <c r="BW33" s="80"/>
      <c r="BX33" s="71"/>
    </row>
    <row r="34" spans="1:76" ht="24" customHeight="1" thickBot="1" x14ac:dyDescent="0.3">
      <c r="A34" s="71"/>
      <c r="B34" s="71"/>
      <c r="C34" s="23" t="str">
        <f>C32</f>
        <v>Spanien</v>
      </c>
      <c r="D34" s="50"/>
      <c r="E34" s="214">
        <v>4</v>
      </c>
      <c r="F34" s="168" t="s">
        <v>13</v>
      </c>
      <c r="G34" s="214">
        <v>0</v>
      </c>
      <c r="H34" s="23" t="str">
        <f>C33</f>
        <v>Irland</v>
      </c>
      <c r="I34" s="50"/>
      <c r="J34" s="71"/>
      <c r="K34" s="71"/>
      <c r="L34" s="77">
        <f t="shared" si="18"/>
        <v>1</v>
      </c>
      <c r="M34" s="83">
        <f>IF($E34="",0,IF($E34&gt;$G34,3,IF($E34=G34,1,0)))</f>
        <v>3</v>
      </c>
      <c r="N34" s="83"/>
      <c r="O34" s="83">
        <f>IF($G34="",0,IF($E34&gt;$G34,0,IF($E34=$G34,1,3)))</f>
        <v>0</v>
      </c>
      <c r="P34" s="83"/>
      <c r="Q34" s="83">
        <f>E34</f>
        <v>4</v>
      </c>
      <c r="R34" s="83"/>
      <c r="S34" s="83">
        <f>G34</f>
        <v>0</v>
      </c>
      <c r="T34" s="83"/>
      <c r="U34" s="83">
        <f>G34</f>
        <v>0</v>
      </c>
      <c r="V34" s="83"/>
      <c r="W34" s="83">
        <f>E34</f>
        <v>4</v>
      </c>
      <c r="X34" s="83"/>
      <c r="Y34" s="71"/>
      <c r="Z34" s="186">
        <f>O38</f>
        <v>0</v>
      </c>
      <c r="AA34" s="186">
        <f>S38</f>
        <v>1</v>
      </c>
      <c r="AB34" s="186">
        <f>W38</f>
        <v>9</v>
      </c>
      <c r="AC34" s="186">
        <f>AA34-AB34</f>
        <v>-8</v>
      </c>
      <c r="AD34" s="187"/>
      <c r="AE34" s="187"/>
      <c r="AF34" s="187"/>
      <c r="AG34" s="181">
        <f>Z34*1000000+AA34*100-AB34*90</f>
        <v>-710</v>
      </c>
      <c r="AH34" s="238">
        <f>IF(AG34="","",RANK(AG34,AG32:AG35,0)+ROW(A23)%%)</f>
        <v>4.0023</v>
      </c>
      <c r="AI34" s="238" t="str">
        <f>C33</f>
        <v>Irland</v>
      </c>
      <c r="AJ34" s="238">
        <f t="shared" si="19"/>
        <v>0</v>
      </c>
      <c r="AK34" s="239">
        <f t="shared" si="20"/>
        <v>1</v>
      </c>
      <c r="AL34" s="239">
        <f t="shared" si="21"/>
        <v>9</v>
      </c>
      <c r="AM34" s="71"/>
      <c r="AN34" s="231">
        <f>IF(AJ32=AJ34,IF(E34&gt;G34,10000,0),0)</f>
        <v>0</v>
      </c>
      <c r="AO34" s="231">
        <f>IF(AJ33=AJ34,IF(E37&gt;G37,10000,0),0)</f>
        <v>0</v>
      </c>
      <c r="AP34" s="175"/>
      <c r="AQ34" s="231">
        <f>IF(AJ35=AJ34,IF(G33&gt;E33,10000,0),0)</f>
        <v>0</v>
      </c>
      <c r="AR34" s="247">
        <f>AP36+AP37</f>
        <v>-710</v>
      </c>
      <c r="AS34" s="238">
        <f>ROUND(IF(AR34="","",RANK(AR34,AR32:AR35,0)+ROW(A23)%%),0)</f>
        <v>4</v>
      </c>
      <c r="AT34" s="238" t="str">
        <f t="shared" si="22"/>
        <v>Irland</v>
      </c>
      <c r="AU34" s="238">
        <f t="shared" si="23"/>
        <v>0</v>
      </c>
      <c r="AV34" s="239">
        <f t="shared" si="24"/>
        <v>1</v>
      </c>
      <c r="AW34" s="239">
        <f t="shared" si="25"/>
        <v>9</v>
      </c>
      <c r="AX34" s="71"/>
      <c r="AY34" s="71"/>
      <c r="AZ34" s="71"/>
      <c r="BA34" s="94">
        <v>3</v>
      </c>
      <c r="BB34" s="217" t="str">
        <f>IF(E33="",C33,VLOOKUP(3,AS32:AT35,2,FALSE))</f>
        <v>Kroatien</v>
      </c>
      <c r="BC34" s="96"/>
      <c r="BD34" s="97">
        <f>VLOOKUP(3,AS32:AW35,3,FALSE)</f>
        <v>4</v>
      </c>
      <c r="BE34" s="97">
        <f>VLOOKUP(3,AS32:AW35,4,FALSE)</f>
        <v>4</v>
      </c>
      <c r="BF34" s="88" t="s">
        <v>13</v>
      </c>
      <c r="BG34" s="97">
        <f>VLOOKUP(3,AS32:AW35,5,FALSE)</f>
        <v>3</v>
      </c>
      <c r="BH34" s="71"/>
      <c r="BI34" s="71"/>
      <c r="BJ34" s="75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</row>
    <row r="35" spans="1:76" ht="24" customHeight="1" thickBot="1" x14ac:dyDescent="0.3">
      <c r="A35" s="71"/>
      <c r="B35" s="71"/>
      <c r="C35" s="10" t="str">
        <f>H32</f>
        <v>Italien</v>
      </c>
      <c r="D35" s="11"/>
      <c r="E35" s="214">
        <v>1</v>
      </c>
      <c r="F35" s="168" t="s">
        <v>13</v>
      </c>
      <c r="G35" s="214">
        <v>1</v>
      </c>
      <c r="H35" s="10" t="str">
        <f>H33</f>
        <v>Kroatien</v>
      </c>
      <c r="I35" s="11"/>
      <c r="J35" s="71"/>
      <c r="K35" s="71"/>
      <c r="L35" s="77">
        <f t="shared" si="18"/>
        <v>0</v>
      </c>
      <c r="M35" s="83"/>
      <c r="N35" s="83">
        <f>IF($E35="",0,IF($E35&gt;$G35,3,IF($E35=$G35,1,0)))</f>
        <v>1</v>
      </c>
      <c r="O35" s="83"/>
      <c r="P35" s="83">
        <f>IF($G35="",0,IF($E35&gt;$G35,0,IF($E35=$G35,1,3)))</f>
        <v>1</v>
      </c>
      <c r="Q35" s="83"/>
      <c r="R35" s="83">
        <f>E35</f>
        <v>1</v>
      </c>
      <c r="S35" s="83"/>
      <c r="T35" s="83">
        <f>G35</f>
        <v>1</v>
      </c>
      <c r="U35" s="83"/>
      <c r="V35" s="83">
        <f>G35</f>
        <v>1</v>
      </c>
      <c r="W35" s="83"/>
      <c r="X35" s="83">
        <f>E35</f>
        <v>1</v>
      </c>
      <c r="Y35" s="71"/>
      <c r="Z35" s="183">
        <f>P38</f>
        <v>4</v>
      </c>
      <c r="AA35" s="183">
        <f>T38</f>
        <v>4</v>
      </c>
      <c r="AB35" s="183">
        <f>X38</f>
        <v>3</v>
      </c>
      <c r="AC35" s="183">
        <f>AA35-AB35</f>
        <v>1</v>
      </c>
      <c r="AD35" s="184"/>
      <c r="AE35" s="184"/>
      <c r="AF35" s="184"/>
      <c r="AG35" s="181">
        <f>Z35*1000000+AA35*100-AB35*90</f>
        <v>4000130</v>
      </c>
      <c r="AH35" s="240">
        <f>IF(AG35="","",RANK(AG35,AG32:AG35,0)+ROW(A23)%%)</f>
        <v>3.0023</v>
      </c>
      <c r="AI35" s="240" t="str">
        <f>H33</f>
        <v>Kroatien</v>
      </c>
      <c r="AJ35" s="240">
        <f t="shared" si="19"/>
        <v>4</v>
      </c>
      <c r="AK35" s="230">
        <f t="shared" si="20"/>
        <v>4</v>
      </c>
      <c r="AL35" s="230">
        <f t="shared" si="21"/>
        <v>3</v>
      </c>
      <c r="AM35" s="71"/>
      <c r="AN35" s="231">
        <f>IF(AJ32=AJ35,IF(E36&gt;G36,10000,0),0)</f>
        <v>0</v>
      </c>
      <c r="AO35" s="231">
        <f>IF(AJ33=AJ35,IF(E35&gt;G35,10000,0),0)</f>
        <v>0</v>
      </c>
      <c r="AP35" s="231">
        <f>IF(AJ34=AJ35,IF(E33&gt;G33,10000,0),0)</f>
        <v>0</v>
      </c>
      <c r="AQ35" s="175"/>
      <c r="AR35" s="247">
        <f>AQ36+AQ37</f>
        <v>4000130</v>
      </c>
      <c r="AS35" s="240">
        <f>ROUND(IF(AR35="","",RANK(AR35,AR32:AR35,0)+ROW(L26)%%),0)</f>
        <v>3</v>
      </c>
      <c r="AT35" s="240" t="str">
        <f t="shared" si="22"/>
        <v>Kroatien</v>
      </c>
      <c r="AU35" s="240">
        <f t="shared" si="23"/>
        <v>4</v>
      </c>
      <c r="AV35" s="230">
        <f t="shared" si="24"/>
        <v>4</v>
      </c>
      <c r="AW35" s="230">
        <f t="shared" si="25"/>
        <v>3</v>
      </c>
      <c r="AX35" s="71"/>
      <c r="AY35" s="71"/>
      <c r="AZ35" s="71"/>
      <c r="BA35" s="94">
        <v>4</v>
      </c>
      <c r="BB35" s="217" t="str">
        <f>IF(G33="",H33,VLOOKUP(4,AS32:AT35,2,FALSE))</f>
        <v>Irland</v>
      </c>
      <c r="BC35" s="96"/>
      <c r="BD35" s="97">
        <f>VLOOKUP(4,AS32:AW35,3,FALSE)</f>
        <v>0</v>
      </c>
      <c r="BE35" s="97">
        <f>VLOOKUP(4,AS32:AW35,4,FALSE)</f>
        <v>1</v>
      </c>
      <c r="BF35" s="88" t="s">
        <v>13</v>
      </c>
      <c r="BG35" s="97">
        <f>VLOOKUP(4,AS32:AW35,5,FALSE)</f>
        <v>9</v>
      </c>
      <c r="BH35" s="71"/>
      <c r="BI35" s="71"/>
      <c r="BJ35" s="75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</row>
    <row r="36" spans="1:76" ht="24" customHeight="1" thickBot="1" x14ac:dyDescent="0.3">
      <c r="A36" s="71"/>
      <c r="B36" s="71"/>
      <c r="C36" s="23" t="str">
        <f>C32</f>
        <v>Spanien</v>
      </c>
      <c r="D36" s="50"/>
      <c r="E36" s="214">
        <v>1</v>
      </c>
      <c r="F36" s="168" t="s">
        <v>13</v>
      </c>
      <c r="G36" s="214">
        <v>0</v>
      </c>
      <c r="H36" s="23" t="str">
        <f>H33</f>
        <v>Kroatien</v>
      </c>
      <c r="I36" s="50"/>
      <c r="J36" s="71"/>
      <c r="K36" s="71"/>
      <c r="L36" s="77">
        <f t="shared" si="18"/>
        <v>1</v>
      </c>
      <c r="M36" s="83">
        <f>IF($E36="",0,IF($E36&gt;$G36,3,IF($E36=G36,1,0)))</f>
        <v>3</v>
      </c>
      <c r="N36" s="83"/>
      <c r="O36" s="83"/>
      <c r="P36" s="83">
        <f>IF($G36="",0,IF($E36&gt;$G36,0,IF($E36=$G36,1,3)))</f>
        <v>0</v>
      </c>
      <c r="Q36" s="83">
        <f>E36</f>
        <v>1</v>
      </c>
      <c r="R36" s="83"/>
      <c r="S36" s="83"/>
      <c r="T36" s="83">
        <f>G36</f>
        <v>0</v>
      </c>
      <c r="U36" s="83">
        <f>G36</f>
        <v>0</v>
      </c>
      <c r="V36" s="83"/>
      <c r="W36" s="83"/>
      <c r="X36" s="83">
        <f>E36</f>
        <v>1</v>
      </c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231">
        <f>AG32+SUM(AN32:AN35)</f>
        <v>7000510</v>
      </c>
      <c r="AO36" s="231">
        <f>AG33+SUM(AO32:AO35)</f>
        <v>5000220</v>
      </c>
      <c r="AP36" s="231">
        <f>AG34+SUM(AP32:AP35)</f>
        <v>-710</v>
      </c>
      <c r="AQ36" s="231">
        <f>AG35+SUM(AQ32:AQ35)</f>
        <v>4000130</v>
      </c>
      <c r="AR36" s="71"/>
      <c r="AS36" s="87"/>
      <c r="AT36" s="87"/>
      <c r="AU36" s="71"/>
      <c r="AV36" s="71"/>
      <c r="AW36" s="71"/>
      <c r="AX36" s="71"/>
      <c r="AY36" s="71"/>
      <c r="AZ36" s="71"/>
      <c r="BA36" s="82"/>
      <c r="BB36" s="71"/>
      <c r="BC36" s="71"/>
      <c r="BD36" s="71"/>
      <c r="BE36" s="71"/>
      <c r="BF36" s="71"/>
      <c r="BG36" s="71"/>
      <c r="BH36" s="71"/>
      <c r="BI36" s="71"/>
      <c r="BJ36" s="75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</row>
    <row r="37" spans="1:76" ht="24" customHeight="1" thickBot="1" x14ac:dyDescent="0.45">
      <c r="A37" s="71"/>
      <c r="B37" s="71"/>
      <c r="C37" s="10" t="str">
        <f>H32</f>
        <v>Italien</v>
      </c>
      <c r="D37" s="11"/>
      <c r="E37" s="214">
        <v>2</v>
      </c>
      <c r="F37" s="168" t="s">
        <v>13</v>
      </c>
      <c r="G37" s="214">
        <v>0</v>
      </c>
      <c r="H37" s="10" t="str">
        <f>C33</f>
        <v>Irland</v>
      </c>
      <c r="I37" s="11"/>
      <c r="J37" s="71"/>
      <c r="K37" s="71"/>
      <c r="L37" s="77">
        <f t="shared" si="18"/>
        <v>1</v>
      </c>
      <c r="M37" s="83"/>
      <c r="N37" s="83">
        <f>IF($E37="",0,IF($E37&gt;$G37,3,IF($E37=$G37,1,0)))</f>
        <v>3</v>
      </c>
      <c r="O37" s="83">
        <f>IF($G37="",0,IF($E37&gt;$G37,0,IF($E37=$G37,1,3)))</f>
        <v>0</v>
      </c>
      <c r="P37" s="83"/>
      <c r="Q37" s="83"/>
      <c r="R37" s="83">
        <f>E37</f>
        <v>2</v>
      </c>
      <c r="S37" s="83">
        <f>G37</f>
        <v>0</v>
      </c>
      <c r="T37" s="83"/>
      <c r="U37" s="83"/>
      <c r="V37" s="83">
        <f>G37</f>
        <v>0</v>
      </c>
      <c r="W37" s="83">
        <f>E37</f>
        <v>2</v>
      </c>
      <c r="X37" s="83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248">
        <f>(IF(AH32=AH33,AN33,0)+IF(AN33=AH34,AN34,0)+IF(AH32=AH35,AN35,0))/1001</f>
        <v>0</v>
      </c>
      <c r="AO37" s="248">
        <f>(IF(AH33=AH32,AO32,0)+IF(AH33=AH34,AO34,0)+IF(AH33=AH35,AO35,0))/1001</f>
        <v>0</v>
      </c>
      <c r="AP37" s="248">
        <f>(IF(AH34=AH32,AP32,0)+IF(AH34=AH33,AP33,0)+IF(AH34=AH35,AP35,0))/1001</f>
        <v>0</v>
      </c>
      <c r="AQ37" s="248">
        <f>(IF(AH35=AH32,AQ32,0)+IF(AH35=AH33,AQ33,0)+IF(AH35=AH34,AQ34,0))/1001</f>
        <v>0</v>
      </c>
      <c r="AR37" s="71"/>
      <c r="AS37" s="71"/>
      <c r="AT37" s="71"/>
      <c r="AU37" s="71"/>
      <c r="AV37" s="71"/>
      <c r="AW37" s="71"/>
      <c r="AX37" s="71"/>
      <c r="AY37" s="71"/>
      <c r="AZ37" s="71"/>
      <c r="BA37" s="82"/>
      <c r="BB37" s="71"/>
      <c r="BC37" s="71"/>
      <c r="BD37" s="71"/>
      <c r="BE37" s="71"/>
      <c r="BF37" s="71"/>
      <c r="BG37" s="71"/>
      <c r="BH37" s="71"/>
      <c r="BI37" s="71"/>
      <c r="BJ37" s="75"/>
      <c r="BK37" s="72" t="s">
        <v>116</v>
      </c>
      <c r="BL37" s="71"/>
      <c r="BM37" s="71"/>
      <c r="BN37" s="80"/>
      <c r="BO37" s="71"/>
      <c r="BP37" s="71"/>
      <c r="BQ37" s="71"/>
      <c r="BR37" s="71"/>
      <c r="BS37" s="71"/>
      <c r="BT37" s="71"/>
      <c r="BU37" s="71"/>
      <c r="BV37" s="71"/>
      <c r="BW37" s="71"/>
      <c r="BX37" s="71"/>
    </row>
    <row r="38" spans="1:76" ht="24" customHeight="1" thickBot="1" x14ac:dyDescent="0.25">
      <c r="A38" s="71"/>
      <c r="B38" s="71"/>
      <c r="C38" s="82" t="str">
        <f>IF($AR$37=TRUE,"Achtung: Punkt-, tor- und direktbegnungsgleiche Teams, es entscheidet der UEFA-Koeffizient!","")</f>
        <v/>
      </c>
      <c r="D38" s="71"/>
      <c r="E38" s="73"/>
      <c r="F38" s="71"/>
      <c r="G38" s="73"/>
      <c r="H38" s="71"/>
      <c r="I38" s="71"/>
      <c r="J38" s="71"/>
      <c r="K38" s="71"/>
      <c r="L38" s="71"/>
      <c r="M38" s="80">
        <f t="shared" ref="M38:X38" si="26">SUM(M32:M37)</f>
        <v>7</v>
      </c>
      <c r="N38" s="80">
        <f t="shared" si="26"/>
        <v>5</v>
      </c>
      <c r="O38" s="80">
        <f t="shared" si="26"/>
        <v>0</v>
      </c>
      <c r="P38" s="80">
        <f t="shared" si="26"/>
        <v>4</v>
      </c>
      <c r="Q38" s="80">
        <f t="shared" si="26"/>
        <v>6</v>
      </c>
      <c r="R38" s="80">
        <f t="shared" si="26"/>
        <v>4</v>
      </c>
      <c r="S38" s="80">
        <f t="shared" si="26"/>
        <v>1</v>
      </c>
      <c r="T38" s="80">
        <f t="shared" si="26"/>
        <v>4</v>
      </c>
      <c r="U38" s="80">
        <f t="shared" si="26"/>
        <v>1</v>
      </c>
      <c r="V38" s="80">
        <f t="shared" si="26"/>
        <v>2</v>
      </c>
      <c r="W38" s="80">
        <f t="shared" si="26"/>
        <v>9</v>
      </c>
      <c r="X38" s="80">
        <f t="shared" si="26"/>
        <v>3</v>
      </c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5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</row>
    <row r="39" spans="1:76" ht="24" customHeight="1" x14ac:dyDescent="0.2">
      <c r="A39" s="71"/>
      <c r="B39" s="71"/>
      <c r="C39" s="71"/>
      <c r="D39" s="71"/>
      <c r="E39" s="73"/>
      <c r="F39" s="71"/>
      <c r="G39" s="73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5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71"/>
      <c r="BU39" s="71"/>
      <c r="BV39" s="71"/>
      <c r="BW39" s="71"/>
      <c r="BX39" s="71"/>
    </row>
    <row r="40" spans="1:76" ht="24" customHeight="1" thickBot="1" x14ac:dyDescent="0.3">
      <c r="A40" s="71"/>
      <c r="B40" s="71"/>
      <c r="C40" s="79"/>
      <c r="D40" s="71"/>
      <c r="E40" s="73"/>
      <c r="F40" s="71"/>
      <c r="G40" s="73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7"/>
      <c r="AE40" s="71"/>
      <c r="AF40" s="71"/>
      <c r="AG40" s="71"/>
      <c r="AH40" s="78"/>
      <c r="AI40" s="71"/>
      <c r="AJ40" s="71"/>
      <c r="AK40" s="71"/>
      <c r="AL40" s="71"/>
      <c r="AM40" s="71"/>
      <c r="AN40" s="77"/>
      <c r="AO40" s="71"/>
      <c r="AP40" s="71"/>
      <c r="AQ40" s="71"/>
      <c r="AR40" s="71"/>
      <c r="AS40" s="78"/>
      <c r="AT40" s="71"/>
      <c r="AU40" s="71"/>
      <c r="AV40" s="71"/>
      <c r="AW40" s="71"/>
      <c r="AX40" s="71"/>
      <c r="AY40" s="71"/>
      <c r="AZ40" s="71"/>
      <c r="BA40" s="71"/>
      <c r="BB40" s="79"/>
      <c r="BC40" s="71"/>
      <c r="BD40" s="80"/>
      <c r="BE40" s="71"/>
      <c r="BF40" s="81"/>
      <c r="BG40" s="71"/>
      <c r="BH40" s="71"/>
      <c r="BI40" s="71"/>
      <c r="BJ40" s="75"/>
      <c r="BK40" s="321"/>
      <c r="BL40" s="322"/>
      <c r="BM40" s="322"/>
      <c r="BN40" s="322"/>
      <c r="BO40" s="322"/>
      <c r="BP40" s="322"/>
      <c r="BQ40" s="322"/>
      <c r="BR40" s="323"/>
      <c r="BS40" s="324"/>
      <c r="BT40" s="71"/>
      <c r="BU40" s="71"/>
      <c r="BV40" s="71"/>
      <c r="BW40" s="71"/>
      <c r="BX40" s="71"/>
    </row>
    <row r="41" spans="1:76" ht="24" customHeight="1" x14ac:dyDescent="0.3">
      <c r="A41" s="71"/>
      <c r="B41" s="71"/>
      <c r="C41" s="76" t="s">
        <v>84</v>
      </c>
      <c r="D41" s="71"/>
      <c r="E41" s="73"/>
      <c r="F41" s="71"/>
      <c r="G41" s="73"/>
      <c r="H41" s="71"/>
      <c r="I41" s="71"/>
      <c r="J41" s="71"/>
      <c r="K41" s="71"/>
      <c r="L41" s="71"/>
      <c r="M41" s="71" t="s">
        <v>4</v>
      </c>
      <c r="N41" s="71"/>
      <c r="O41" s="71"/>
      <c r="P41" s="71"/>
      <c r="Q41" s="71" t="s">
        <v>6</v>
      </c>
      <c r="R41" s="71"/>
      <c r="S41" s="71"/>
      <c r="T41" s="71"/>
      <c r="U41" s="71" t="s">
        <v>7</v>
      </c>
      <c r="V41" s="71"/>
      <c r="W41" s="71"/>
      <c r="X41" s="71"/>
      <c r="Y41" s="71"/>
      <c r="Z41" s="71" t="s">
        <v>4</v>
      </c>
      <c r="AA41" s="71" t="s">
        <v>5</v>
      </c>
      <c r="AB41" s="71"/>
      <c r="AC41" s="71"/>
      <c r="AD41" s="77"/>
      <c r="AE41" s="71"/>
      <c r="AF41" s="71"/>
      <c r="AG41" s="233" t="s">
        <v>9</v>
      </c>
      <c r="AH41" s="241" t="s">
        <v>314</v>
      </c>
      <c r="AI41" s="242"/>
      <c r="AJ41" s="242"/>
      <c r="AK41" s="242"/>
      <c r="AL41" s="243"/>
      <c r="AM41" s="71"/>
      <c r="AN41" s="252" t="s">
        <v>36</v>
      </c>
      <c r="AO41" s="253"/>
      <c r="AP41" s="253"/>
      <c r="AQ41" s="253"/>
      <c r="AR41" s="254"/>
      <c r="AS41" s="241" t="s">
        <v>35</v>
      </c>
      <c r="AT41" s="242"/>
      <c r="AU41" s="242"/>
      <c r="AV41" s="242"/>
      <c r="AW41" s="243"/>
      <c r="AX41" s="71"/>
      <c r="AY41" s="71"/>
      <c r="AZ41" s="71"/>
      <c r="BA41" s="71"/>
      <c r="BB41" s="79" t="s">
        <v>10</v>
      </c>
      <c r="BC41" s="71"/>
      <c r="BD41" s="80" t="s">
        <v>4</v>
      </c>
      <c r="BE41" s="71"/>
      <c r="BF41" s="81" t="s">
        <v>5</v>
      </c>
      <c r="BG41" s="71"/>
      <c r="BH41" s="71"/>
      <c r="BI41" s="71"/>
      <c r="BJ41" s="75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</row>
    <row r="42" spans="1:76" ht="24" customHeight="1" thickBot="1" x14ac:dyDescent="0.25">
      <c r="A42" s="71"/>
      <c r="B42" s="71"/>
      <c r="C42" s="71"/>
      <c r="D42" s="71"/>
      <c r="E42" s="73"/>
      <c r="F42" s="71"/>
      <c r="G42" s="73"/>
      <c r="H42" s="71"/>
      <c r="I42" s="71"/>
      <c r="J42" s="71"/>
      <c r="K42" s="71"/>
      <c r="L42" s="71"/>
      <c r="M42" s="71" t="s">
        <v>0</v>
      </c>
      <c r="N42" s="71" t="s">
        <v>1</v>
      </c>
      <c r="O42" s="71" t="s">
        <v>2</v>
      </c>
      <c r="P42" s="71" t="s">
        <v>3</v>
      </c>
      <c r="Q42" s="71" t="s">
        <v>0</v>
      </c>
      <c r="R42" s="71" t="s">
        <v>1</v>
      </c>
      <c r="S42" s="71" t="s">
        <v>2</v>
      </c>
      <c r="T42" s="71" t="s">
        <v>3</v>
      </c>
      <c r="U42" s="71" t="s">
        <v>0</v>
      </c>
      <c r="V42" s="71" t="s">
        <v>1</v>
      </c>
      <c r="W42" s="71" t="s">
        <v>2</v>
      </c>
      <c r="X42" s="71" t="s">
        <v>3</v>
      </c>
      <c r="Y42" s="71"/>
      <c r="Z42" s="71" t="s">
        <v>8</v>
      </c>
      <c r="AA42" s="71"/>
      <c r="AB42" s="71"/>
      <c r="AC42" s="71"/>
      <c r="AD42" s="77"/>
      <c r="AE42" s="71"/>
      <c r="AF42" s="71"/>
      <c r="AG42" s="71"/>
      <c r="AH42" s="244" t="s">
        <v>315</v>
      </c>
      <c r="AI42" s="245"/>
      <c r="AJ42" s="245"/>
      <c r="AK42" s="245"/>
      <c r="AL42" s="246"/>
      <c r="AM42" s="71"/>
      <c r="AN42" s="245" t="str">
        <f>AI43</f>
        <v>Frankreich</v>
      </c>
      <c r="AO42" s="245" t="str">
        <f>AI44</f>
        <v>England</v>
      </c>
      <c r="AP42" s="245" t="str">
        <f>AI45</f>
        <v>Ukraine</v>
      </c>
      <c r="AQ42" s="245" t="str">
        <f>AI46</f>
        <v>Schweden</v>
      </c>
      <c r="AR42" s="246"/>
      <c r="AS42" s="244" t="s">
        <v>33</v>
      </c>
      <c r="AT42" s="245"/>
      <c r="AU42" s="245"/>
      <c r="AV42" s="245"/>
      <c r="AW42" s="246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5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</row>
    <row r="43" spans="1:76" ht="24" customHeight="1" thickBot="1" x14ac:dyDescent="0.3">
      <c r="A43" s="71"/>
      <c r="B43" s="71"/>
      <c r="C43" s="58" t="s">
        <v>19</v>
      </c>
      <c r="D43" s="59"/>
      <c r="E43" s="214">
        <v>1</v>
      </c>
      <c r="F43" s="168" t="s">
        <v>13</v>
      </c>
      <c r="G43" s="214">
        <v>1</v>
      </c>
      <c r="H43" s="58" t="s">
        <v>87</v>
      </c>
      <c r="I43" s="59"/>
      <c r="J43" s="71"/>
      <c r="K43" s="71"/>
      <c r="L43" s="77">
        <f t="shared" ref="L43:L48" si="27">IF(E43-G43&gt;0,1,IF(G43=E43,0,-1))</f>
        <v>0</v>
      </c>
      <c r="M43" s="83">
        <f>IF($E43="",0,IF($E43&gt;$G43,3,IF($E43=G43,1,0)))</f>
        <v>1</v>
      </c>
      <c r="N43" s="83">
        <f>IF($G43="",0,IF($E43&gt;$G43,0,IF($E43=G43,1,3)))</f>
        <v>1</v>
      </c>
      <c r="O43" s="84"/>
      <c r="P43" s="84"/>
      <c r="Q43" s="83">
        <f>E43</f>
        <v>1</v>
      </c>
      <c r="R43" s="83">
        <f>G43</f>
        <v>1</v>
      </c>
      <c r="S43" s="83"/>
      <c r="T43" s="83"/>
      <c r="U43" s="83">
        <f>G43</f>
        <v>1</v>
      </c>
      <c r="V43" s="83">
        <f>E43</f>
        <v>1</v>
      </c>
      <c r="W43" s="83"/>
      <c r="X43" s="83"/>
      <c r="Y43" s="71"/>
      <c r="Z43" s="179">
        <f>M49</f>
        <v>4</v>
      </c>
      <c r="AA43" s="179">
        <f>Q49</f>
        <v>3</v>
      </c>
      <c r="AB43" s="179">
        <f>U49</f>
        <v>3</v>
      </c>
      <c r="AC43" s="179">
        <f>AA43-AB43</f>
        <v>0</v>
      </c>
      <c r="AD43" s="180"/>
      <c r="AE43" s="180"/>
      <c r="AF43" s="180"/>
      <c r="AG43" s="181">
        <f>Z43*1000000+AA43*100-AB43*90</f>
        <v>4000030</v>
      </c>
      <c r="AH43" s="234">
        <f>IF(AG43="","",RANK(AG43,AG43:AG46,0)+ROW(A34)%%)</f>
        <v>2.0034000000000001</v>
      </c>
      <c r="AI43" s="234" t="str">
        <f>C43</f>
        <v>Frankreich</v>
      </c>
      <c r="AJ43" s="234">
        <f t="shared" ref="AJ43:AJ46" si="28">Z43</f>
        <v>4</v>
      </c>
      <c r="AK43" s="235">
        <f t="shared" ref="AK43:AK46" si="29">AA43</f>
        <v>3</v>
      </c>
      <c r="AL43" s="235">
        <f t="shared" ref="AL43:AL46" si="30">AB43</f>
        <v>3</v>
      </c>
      <c r="AM43" s="71"/>
      <c r="AN43" s="175"/>
      <c r="AO43" s="231">
        <f>IF(AJ44=AJ43,IF(G43&gt;E43,10000,0),0)</f>
        <v>0</v>
      </c>
      <c r="AP43" s="231">
        <f>IF(AJ45=AJ43,IF(G45&gt;E45,10000,0),0)</f>
        <v>0</v>
      </c>
      <c r="AQ43" s="231">
        <f>IF(AJ46=AJ43,IF(G47&gt;E47,10000,0),0)</f>
        <v>0</v>
      </c>
      <c r="AR43" s="247">
        <f>AN47+AN48</f>
        <v>4000030</v>
      </c>
      <c r="AS43" s="234">
        <f>ROUND(IF(AR43="","",RANK(AR43,AR43:AR46,0)+ROW(A34)%%),0)</f>
        <v>2</v>
      </c>
      <c r="AT43" s="234" t="str">
        <f t="shared" ref="AT43:AT46" si="31">AI43</f>
        <v>Frankreich</v>
      </c>
      <c r="AU43" s="234">
        <f t="shared" ref="AU43:AU46" si="32">AJ43</f>
        <v>4</v>
      </c>
      <c r="AV43" s="235">
        <f t="shared" ref="AV43:AV46" si="33">AK43</f>
        <v>3</v>
      </c>
      <c r="AW43" s="235">
        <f t="shared" ref="AW43:AW46" si="34">AL43</f>
        <v>3</v>
      </c>
      <c r="AX43" s="85"/>
      <c r="AY43" s="85"/>
      <c r="AZ43" s="71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5</v>
      </c>
      <c r="BF43" s="88" t="s">
        <v>13</v>
      </c>
      <c r="BG43" s="63">
        <f>VLOOKUP(1,AS43:AW46,5,FALSE)</f>
        <v>3</v>
      </c>
      <c r="BH43" s="64" t="s">
        <v>27</v>
      </c>
      <c r="BI43" s="71"/>
      <c r="BJ43" s="75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</row>
    <row r="44" spans="1:76" ht="24" customHeight="1" thickBot="1" x14ac:dyDescent="0.3">
      <c r="A44" s="71"/>
      <c r="B44" s="71"/>
      <c r="C44" s="15" t="s">
        <v>88</v>
      </c>
      <c r="D44" s="16"/>
      <c r="E44" s="214">
        <v>2</v>
      </c>
      <c r="F44" s="168" t="s">
        <v>13</v>
      </c>
      <c r="G44" s="214">
        <v>1</v>
      </c>
      <c r="H44" s="15" t="s">
        <v>14</v>
      </c>
      <c r="I44" s="16"/>
      <c r="J44" s="71"/>
      <c r="K44" s="71"/>
      <c r="L44" s="77">
        <f t="shared" si="27"/>
        <v>1</v>
      </c>
      <c r="M44" s="83"/>
      <c r="N44" s="83"/>
      <c r="O44" s="83">
        <f>IF($E44="",0,IF($E44&gt;$G44,3,IF($E44=$G44,1,0)))</f>
        <v>3</v>
      </c>
      <c r="P44" s="83">
        <f>IF($G44="",0,IF($E44&gt;$G44,0,IF($E44=$G44,1,3)))</f>
        <v>0</v>
      </c>
      <c r="Q44" s="83"/>
      <c r="R44" s="83"/>
      <c r="S44" s="83">
        <f>E44</f>
        <v>2</v>
      </c>
      <c r="T44" s="83">
        <f>G44</f>
        <v>1</v>
      </c>
      <c r="U44" s="83"/>
      <c r="V44" s="83"/>
      <c r="W44" s="83">
        <f>G44</f>
        <v>1</v>
      </c>
      <c r="X44" s="83">
        <f>E44</f>
        <v>2</v>
      </c>
      <c r="Y44" s="71"/>
      <c r="Z44" s="98">
        <f>N49</f>
        <v>7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Z44*1000000+AA44*100-AB44*90</f>
        <v>7000230</v>
      </c>
      <c r="AH44" s="236">
        <f>IF(AG44="","",RANK(AG44,AG43:AG46,0)+ROW(A34)%%)</f>
        <v>1.0034000000000001</v>
      </c>
      <c r="AI44" s="236" t="str">
        <f>H43</f>
        <v>England</v>
      </c>
      <c r="AJ44" s="236">
        <f t="shared" si="28"/>
        <v>7</v>
      </c>
      <c r="AK44" s="237">
        <f t="shared" si="29"/>
        <v>5</v>
      </c>
      <c r="AL44" s="237">
        <f t="shared" si="30"/>
        <v>3</v>
      </c>
      <c r="AM44" s="71"/>
      <c r="AN44" s="231">
        <f>IF(AJ43=AJ44,IF(E43&gt;G43,10000,0),0)</f>
        <v>0</v>
      </c>
      <c r="AO44" s="175"/>
      <c r="AP44" s="231">
        <f>IF(AJ45=AJ44,IF(G48&gt;E48,10000,0),0)</f>
        <v>0</v>
      </c>
      <c r="AQ44" s="231">
        <f>IF(AJ46=AJ44,IF(G46&gt;E46,10000,0),0)</f>
        <v>0</v>
      </c>
      <c r="AR44" s="247">
        <f>AO47+AO48</f>
        <v>7000230</v>
      </c>
      <c r="AS44" s="236">
        <f>ROUND(IF(AR44="","",RANK(AR44,AR43:AR46,0)+ROW(A34)%%),0)</f>
        <v>1</v>
      </c>
      <c r="AT44" s="236" t="str">
        <f t="shared" si="31"/>
        <v>England</v>
      </c>
      <c r="AU44" s="236">
        <f t="shared" si="32"/>
        <v>7</v>
      </c>
      <c r="AV44" s="237">
        <f t="shared" si="33"/>
        <v>5</v>
      </c>
      <c r="AW44" s="237">
        <f t="shared" si="34"/>
        <v>3</v>
      </c>
      <c r="AX44" s="71"/>
      <c r="AY44" s="71"/>
      <c r="AZ44" s="71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4</v>
      </c>
      <c r="BE44" s="67">
        <f>VLOOKUP(2,AS43:AW46,4,FALSE)</f>
        <v>3</v>
      </c>
      <c r="BF44" s="88" t="s">
        <v>13</v>
      </c>
      <c r="BG44" s="67">
        <f>VLOOKUP(2,AS43:AW46,5,FALSE)</f>
        <v>3</v>
      </c>
      <c r="BH44" s="49" t="s">
        <v>28</v>
      </c>
      <c r="BI44" s="71"/>
      <c r="BJ44" s="75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</row>
    <row r="45" spans="1:76" ht="24" customHeight="1" thickBot="1" x14ac:dyDescent="0.3">
      <c r="A45" s="71"/>
      <c r="B45" s="71"/>
      <c r="C45" s="58" t="str">
        <f>C43</f>
        <v>Frankreich</v>
      </c>
      <c r="D45" s="59"/>
      <c r="E45" s="214">
        <v>2</v>
      </c>
      <c r="F45" s="168" t="s">
        <v>13</v>
      </c>
      <c r="G45" s="214">
        <v>0</v>
      </c>
      <c r="H45" s="58" t="str">
        <f>C44</f>
        <v>Ukraine</v>
      </c>
      <c r="I45" s="59"/>
      <c r="J45" s="71"/>
      <c r="K45" s="71"/>
      <c r="L45" s="77">
        <f t="shared" si="27"/>
        <v>1</v>
      </c>
      <c r="M45" s="83">
        <f>IF($E45="",0,IF($E45&gt;$G45,3,IF($E45=G45,1,0)))</f>
        <v>3</v>
      </c>
      <c r="N45" s="83"/>
      <c r="O45" s="83">
        <f>IF($G45="",0,IF($E45&gt;$G45,0,IF($E45=$G45,1,3)))</f>
        <v>0</v>
      </c>
      <c r="P45" s="83"/>
      <c r="Q45" s="83">
        <f>E45</f>
        <v>2</v>
      </c>
      <c r="R45" s="83"/>
      <c r="S45" s="83">
        <f>G45</f>
        <v>0</v>
      </c>
      <c r="T45" s="83"/>
      <c r="U45" s="83">
        <f>G45</f>
        <v>0</v>
      </c>
      <c r="V45" s="83"/>
      <c r="W45" s="83">
        <f>E45</f>
        <v>2</v>
      </c>
      <c r="X45" s="83"/>
      <c r="Y45" s="71"/>
      <c r="Z45" s="186">
        <f>O49</f>
        <v>3</v>
      </c>
      <c r="AA45" s="186">
        <f>S49</f>
        <v>2</v>
      </c>
      <c r="AB45" s="186">
        <f>W49</f>
        <v>4</v>
      </c>
      <c r="AC45" s="186">
        <f>AA45-AB45</f>
        <v>-2</v>
      </c>
      <c r="AD45" s="187"/>
      <c r="AE45" s="187"/>
      <c r="AF45" s="187"/>
      <c r="AG45" s="181">
        <f>Z45*1000000+AA45*100-AB45*90</f>
        <v>2999840</v>
      </c>
      <c r="AH45" s="238">
        <f>IF(AG45="","",RANK(AG45,AG43:AG46,0)+ROW(A34)%%)</f>
        <v>4.0034000000000001</v>
      </c>
      <c r="AI45" s="238" t="str">
        <f>C44</f>
        <v>Ukraine</v>
      </c>
      <c r="AJ45" s="238">
        <f t="shared" si="28"/>
        <v>3</v>
      </c>
      <c r="AK45" s="239">
        <f t="shared" si="29"/>
        <v>2</v>
      </c>
      <c r="AL45" s="239">
        <f t="shared" si="30"/>
        <v>4</v>
      </c>
      <c r="AM45" s="71"/>
      <c r="AN45" s="231">
        <f>IF(AJ43=AJ45,IF(E45&gt;G45,10000,0),0)</f>
        <v>0</v>
      </c>
      <c r="AO45" s="231">
        <f>IF(AJ44=AJ45,IF(E48&gt;G48,10000,0),0)</f>
        <v>0</v>
      </c>
      <c r="AP45" s="175"/>
      <c r="AQ45" s="231">
        <f>IF(AJ46=AJ45,IF(G44&gt;E44,10000,0),0)</f>
        <v>0</v>
      </c>
      <c r="AR45" s="247">
        <f>AP47+AP48</f>
        <v>3009840</v>
      </c>
      <c r="AS45" s="238">
        <f>ROUND(IF(AR45="","",RANK(AR45,AR43:AR46,0)+ROW(A34)%%),0)</f>
        <v>3</v>
      </c>
      <c r="AT45" s="238" t="str">
        <f t="shared" si="31"/>
        <v>Ukraine</v>
      </c>
      <c r="AU45" s="238">
        <f t="shared" si="32"/>
        <v>3</v>
      </c>
      <c r="AV45" s="239">
        <f t="shared" si="33"/>
        <v>2</v>
      </c>
      <c r="AW45" s="239">
        <f t="shared" si="34"/>
        <v>4</v>
      </c>
      <c r="AX45" s="71"/>
      <c r="AY45" s="71"/>
      <c r="AZ45" s="71"/>
      <c r="BA45" s="94">
        <v>3</v>
      </c>
      <c r="BB45" s="217" t="str">
        <f>IF(E44="",C44,VLOOKUP(3,AS43:AT46,2,FALSE))</f>
        <v>Ukraine</v>
      </c>
      <c r="BC45" s="96"/>
      <c r="BD45" s="97">
        <f>VLOOKUP(3,AS43:AW46,3,FALSE)</f>
        <v>3</v>
      </c>
      <c r="BE45" s="97">
        <f>VLOOKUP(3,AS43:AW46,4,FALSE)</f>
        <v>2</v>
      </c>
      <c r="BF45" s="88" t="s">
        <v>13</v>
      </c>
      <c r="BG45" s="97">
        <f>VLOOKUP(3,AS43:AW46,5,FALSE)</f>
        <v>4</v>
      </c>
      <c r="BH45" s="71"/>
      <c r="BI45" s="71"/>
      <c r="BJ45" s="75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</row>
    <row r="46" spans="1:76" ht="24" customHeight="1" thickBot="1" x14ac:dyDescent="0.3">
      <c r="A46" s="71"/>
      <c r="B46" s="71"/>
      <c r="C46" s="15" t="str">
        <f>H43</f>
        <v>England</v>
      </c>
      <c r="D46" s="16"/>
      <c r="E46" s="214">
        <v>3</v>
      </c>
      <c r="F46" s="168" t="s">
        <v>13</v>
      </c>
      <c r="G46" s="214">
        <v>2</v>
      </c>
      <c r="H46" s="15" t="str">
        <f>H44</f>
        <v>Schweden</v>
      </c>
      <c r="I46" s="16"/>
      <c r="J46" s="71"/>
      <c r="K46" s="71"/>
      <c r="L46" s="77">
        <f t="shared" si="27"/>
        <v>1</v>
      </c>
      <c r="M46" s="83"/>
      <c r="N46" s="83">
        <f>IF($E46="",0,IF($E46&gt;$G46,3,IF($E46=$G46,1,0)))</f>
        <v>3</v>
      </c>
      <c r="O46" s="83"/>
      <c r="P46" s="83">
        <f>IF($G46="",0,IF($E46&gt;$G46,0,IF($E46=$G46,1,3)))</f>
        <v>0</v>
      </c>
      <c r="Q46" s="83"/>
      <c r="R46" s="83">
        <f>E46</f>
        <v>3</v>
      </c>
      <c r="S46" s="83"/>
      <c r="T46" s="83">
        <f>G46</f>
        <v>2</v>
      </c>
      <c r="U46" s="83"/>
      <c r="V46" s="83">
        <f>G46</f>
        <v>2</v>
      </c>
      <c r="W46" s="83"/>
      <c r="X46" s="83">
        <f>E46</f>
        <v>3</v>
      </c>
      <c r="Y46" s="71"/>
      <c r="Z46" s="183">
        <f>P49</f>
        <v>3</v>
      </c>
      <c r="AA46" s="183">
        <f>T49</f>
        <v>5</v>
      </c>
      <c r="AB46" s="183">
        <f>X49</f>
        <v>5</v>
      </c>
      <c r="AC46" s="183">
        <f>AA46-AB46</f>
        <v>0</v>
      </c>
      <c r="AD46" s="184"/>
      <c r="AE46" s="184"/>
      <c r="AF46" s="184"/>
      <c r="AG46" s="181">
        <f>Z46*1000000+AA46*100-AB46*90</f>
        <v>3000050</v>
      </c>
      <c r="AH46" s="240">
        <f>IF(AG46="","",RANK(AG46,AG43:AG46,0)+ROW(A34)%%)</f>
        <v>3.0034000000000001</v>
      </c>
      <c r="AI46" s="240" t="str">
        <f>H44</f>
        <v>Schweden</v>
      </c>
      <c r="AJ46" s="240">
        <f t="shared" si="28"/>
        <v>3</v>
      </c>
      <c r="AK46" s="230">
        <f t="shared" si="29"/>
        <v>5</v>
      </c>
      <c r="AL46" s="230">
        <f t="shared" si="30"/>
        <v>5</v>
      </c>
      <c r="AM46" s="71"/>
      <c r="AN46" s="231">
        <f>IF(AJ43=AJ46,IF(E47&gt;G47,10000,0),0)</f>
        <v>0</v>
      </c>
      <c r="AO46" s="231">
        <f>IF(AJ44=AJ46,IF(E46&gt;G46,10000,0),0)</f>
        <v>0</v>
      </c>
      <c r="AP46" s="231">
        <f>IF(AJ45=AJ46,IF(E44&gt;G44,10000,0),0)</f>
        <v>10000</v>
      </c>
      <c r="AQ46" s="175"/>
      <c r="AR46" s="247">
        <f>AQ47+AQ48</f>
        <v>3000050</v>
      </c>
      <c r="AS46" s="240">
        <f>ROUND(IF(AR46="","",RANK(AR46,AR43:AR46,0)+ROW(L37)%%),0)</f>
        <v>4</v>
      </c>
      <c r="AT46" s="240" t="str">
        <f t="shared" si="31"/>
        <v>Schweden</v>
      </c>
      <c r="AU46" s="240">
        <f t="shared" si="32"/>
        <v>3</v>
      </c>
      <c r="AV46" s="230">
        <f t="shared" si="33"/>
        <v>5</v>
      </c>
      <c r="AW46" s="230">
        <f t="shared" si="34"/>
        <v>5</v>
      </c>
      <c r="AX46" s="71"/>
      <c r="AY46" s="71"/>
      <c r="AZ46" s="71"/>
      <c r="BA46" s="94">
        <v>4</v>
      </c>
      <c r="BB46" s="217" t="str">
        <f>IF(G44="",H44,VLOOKUP(4,AS43:AT46,2,FALSE))</f>
        <v>Schweden</v>
      </c>
      <c r="BC46" s="96"/>
      <c r="BD46" s="97">
        <f>VLOOKUP(4,AS43:AW46,3,FALSE)</f>
        <v>3</v>
      </c>
      <c r="BE46" s="97">
        <f>VLOOKUP(4,AS43:AW46,4,FALSE)</f>
        <v>5</v>
      </c>
      <c r="BF46" s="88" t="s">
        <v>13</v>
      </c>
      <c r="BG46" s="97">
        <f>VLOOKUP(4,AS43:AW46,5,FALSE)</f>
        <v>5</v>
      </c>
      <c r="BH46" s="71"/>
      <c r="BI46" s="71"/>
      <c r="BJ46" s="75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</row>
    <row r="47" spans="1:76" ht="24" customHeight="1" thickBot="1" x14ac:dyDescent="0.3">
      <c r="A47" s="71"/>
      <c r="B47" s="71"/>
      <c r="C47" s="58" t="str">
        <f>C43</f>
        <v>Frankreich</v>
      </c>
      <c r="D47" s="59"/>
      <c r="E47" s="214">
        <v>0</v>
      </c>
      <c r="F47" s="168" t="s">
        <v>13</v>
      </c>
      <c r="G47" s="214">
        <v>2</v>
      </c>
      <c r="H47" s="58" t="str">
        <f>H44</f>
        <v>Schweden</v>
      </c>
      <c r="I47" s="59"/>
      <c r="J47" s="71"/>
      <c r="K47" s="71"/>
      <c r="L47" s="77">
        <f t="shared" si="27"/>
        <v>-1</v>
      </c>
      <c r="M47" s="83">
        <f>IF($E47="",0,IF($E47&gt;$G47,3,IF($E47=G47,1,0)))</f>
        <v>0</v>
      </c>
      <c r="N47" s="83"/>
      <c r="O47" s="83"/>
      <c r="P47" s="83">
        <f>IF($G47="",0,IF($E47&gt;$G47,0,IF($E47=$G47,1,3)))</f>
        <v>3</v>
      </c>
      <c r="Q47" s="83">
        <f>E47</f>
        <v>0</v>
      </c>
      <c r="R47" s="83"/>
      <c r="S47" s="83"/>
      <c r="T47" s="83">
        <f>G47</f>
        <v>2</v>
      </c>
      <c r="U47" s="83">
        <f>G47</f>
        <v>2</v>
      </c>
      <c r="V47" s="83"/>
      <c r="W47" s="83"/>
      <c r="X47" s="83">
        <f>E47</f>
        <v>0</v>
      </c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231">
        <f>AG43+SUM(AN43:AN46)</f>
        <v>4000030</v>
      </c>
      <c r="AO47" s="231">
        <f>AG44+SUM(AO43:AO46)</f>
        <v>7000230</v>
      </c>
      <c r="AP47" s="231">
        <f>AG45+SUM(AP43:AP46)</f>
        <v>3009840</v>
      </c>
      <c r="AQ47" s="231">
        <f>AG46+SUM(AQ43:AQ46)</f>
        <v>3000050</v>
      </c>
      <c r="AR47" s="71"/>
      <c r="AS47" s="87"/>
      <c r="AT47" s="87"/>
      <c r="AU47" s="71"/>
      <c r="AV47" s="71"/>
      <c r="AW47" s="71"/>
      <c r="AX47" s="71"/>
      <c r="AY47" s="71"/>
      <c r="AZ47" s="71"/>
      <c r="BA47" s="82"/>
      <c r="BB47" s="71"/>
      <c r="BC47" s="71"/>
      <c r="BD47" s="71"/>
      <c r="BE47" s="71"/>
      <c r="BF47" s="71"/>
      <c r="BG47" s="71"/>
      <c r="BH47" s="71"/>
      <c r="BI47" s="71"/>
      <c r="BJ47" s="75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</row>
    <row r="48" spans="1:76" ht="24" customHeight="1" thickBot="1" x14ac:dyDescent="0.3">
      <c r="A48" s="71"/>
      <c r="B48" s="71"/>
      <c r="C48" s="15" t="str">
        <f>H43</f>
        <v>England</v>
      </c>
      <c r="D48" s="16"/>
      <c r="E48" s="214">
        <v>1</v>
      </c>
      <c r="F48" s="168" t="s">
        <v>13</v>
      </c>
      <c r="G48" s="281">
        <v>0</v>
      </c>
      <c r="H48" s="15" t="str">
        <f>C44</f>
        <v>Ukraine</v>
      </c>
      <c r="I48" s="16"/>
      <c r="J48" s="71"/>
      <c r="K48" s="71"/>
      <c r="L48" s="77">
        <f t="shared" si="27"/>
        <v>1</v>
      </c>
      <c r="M48" s="83"/>
      <c r="N48" s="83">
        <f>IF($E48="",0,IF($E48&gt;$G48,3,IF($E48=$G48,1,0)))</f>
        <v>3</v>
      </c>
      <c r="O48" s="83">
        <f>IF($G48="",0,IF($E48&gt;$G48,0,IF($E48=$G48,1,3)))</f>
        <v>0</v>
      </c>
      <c r="P48" s="83"/>
      <c r="Q48" s="83"/>
      <c r="R48" s="83">
        <f>E48</f>
        <v>1</v>
      </c>
      <c r="S48" s="83">
        <f>G48</f>
        <v>0</v>
      </c>
      <c r="T48" s="83"/>
      <c r="U48" s="83"/>
      <c r="V48" s="83">
        <f>G48</f>
        <v>0</v>
      </c>
      <c r="W48" s="83">
        <f>E48</f>
        <v>1</v>
      </c>
      <c r="X48" s="83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248">
        <f>(IF(AH43=AH44,AN44,0)+IF(AN44=AH45,AN45,0)+IF(AH43=AH46,AN46,0))/1001</f>
        <v>0</v>
      </c>
      <c r="AO48" s="248">
        <f>(IF(AH44=AH43,AO43,0)+IF(AH44=AH45,AO45,0)+IF(AH44=AH46,AO46,0))/1001</f>
        <v>0</v>
      </c>
      <c r="AP48" s="248">
        <f>(IF(AH45=AH43,AP43,0)+IF(AH45=AH44,AP44,0)+IF(AH45=AH46,AP46,0))/1001</f>
        <v>0</v>
      </c>
      <c r="AQ48" s="248">
        <f>(IF(AH46=AH43,AQ43,0)+IF(AH46=AH44,AQ44,0)+IF(AH46=AH45,AQ45,0))/1001</f>
        <v>0</v>
      </c>
      <c r="AR48" s="71"/>
      <c r="AS48" s="71"/>
      <c r="AT48" s="71"/>
      <c r="AU48" s="71"/>
      <c r="AV48" s="71"/>
      <c r="AW48" s="71"/>
      <c r="AX48" s="71"/>
      <c r="AY48" s="71"/>
      <c r="AZ48" s="71"/>
      <c r="BA48" s="82"/>
      <c r="BB48" s="71"/>
      <c r="BC48" s="71"/>
      <c r="BD48" s="71"/>
      <c r="BE48" s="71"/>
      <c r="BF48" s="71"/>
      <c r="BG48" s="71"/>
      <c r="BH48" s="71"/>
      <c r="BI48" s="71"/>
      <c r="BJ48" s="75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</row>
    <row r="49" spans="1:76" ht="24" customHeight="1" x14ac:dyDescent="0.2">
      <c r="A49" s="71"/>
      <c r="B49" s="71"/>
      <c r="C49" s="82" t="str">
        <f>IF($AR$48=TRUE,"Achtung: Punkt-, tor- und direktbegnungsgleiche Teams, es entscheidet der UEFA-Koeffizient!","")</f>
        <v/>
      </c>
      <c r="D49" s="71"/>
      <c r="E49" s="73"/>
      <c r="F49" s="71"/>
      <c r="G49" s="73"/>
      <c r="H49" s="71"/>
      <c r="I49" s="71"/>
      <c r="J49" s="71"/>
      <c r="K49" s="71"/>
      <c r="L49" s="71"/>
      <c r="M49" s="80">
        <f t="shared" ref="M49:X49" si="35">SUM(M43:M48)</f>
        <v>4</v>
      </c>
      <c r="N49" s="80">
        <f t="shared" si="35"/>
        <v>7</v>
      </c>
      <c r="O49" s="80">
        <f t="shared" si="35"/>
        <v>3</v>
      </c>
      <c r="P49" s="80">
        <f t="shared" si="35"/>
        <v>3</v>
      </c>
      <c r="Q49" s="80">
        <f t="shared" si="35"/>
        <v>3</v>
      </c>
      <c r="R49" s="80">
        <f t="shared" si="35"/>
        <v>5</v>
      </c>
      <c r="S49" s="80">
        <f t="shared" si="35"/>
        <v>2</v>
      </c>
      <c r="T49" s="80">
        <f t="shared" si="35"/>
        <v>5</v>
      </c>
      <c r="U49" s="80">
        <f t="shared" si="35"/>
        <v>3</v>
      </c>
      <c r="V49" s="80">
        <f t="shared" si="35"/>
        <v>3</v>
      </c>
      <c r="W49" s="80">
        <f t="shared" si="35"/>
        <v>4</v>
      </c>
      <c r="X49" s="80">
        <f t="shared" si="35"/>
        <v>5</v>
      </c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5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</row>
    <row r="50" spans="1:76" ht="9.75" customHeight="1" x14ac:dyDescent="0.2">
      <c r="A50" s="71"/>
      <c r="B50" s="71"/>
      <c r="C50" s="71"/>
      <c r="D50" s="71"/>
      <c r="E50" s="73"/>
      <c r="F50" s="71"/>
      <c r="G50" s="73"/>
      <c r="H50" s="71"/>
      <c r="I50" s="71"/>
      <c r="J50" s="71"/>
      <c r="K50" s="71"/>
      <c r="L50" s="71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</row>
    <row r="52" spans="1:76" x14ac:dyDescent="0.2">
      <c r="A52" t="s">
        <v>359</v>
      </c>
    </row>
    <row r="56" spans="1:76" x14ac:dyDescent="0.2">
      <c r="C56" s="5"/>
    </row>
  </sheetData>
  <mergeCells count="2">
    <mergeCell ref="L6:L9"/>
    <mergeCell ref="BK39:BS40"/>
  </mergeCells>
  <phoneticPr fontId="2" type="noConversion"/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ignoredErrors>
    <ignoredError sqref="BD21:BD24 BE21:BE24 BG21:BG24" evalError="1"/>
    <ignoredError sqref="BB43:BG43 BB44:BC46 BF44:BF46 BB32:BB35 BB21:BB24 BB10:BB13" unlockedFormula="1"/>
    <ignoredError sqref="BD44:BD46 BE44:BE46 BG44:BG46" evalError="1" unlocked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Cornelia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Cornelia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4</v>
      </c>
      <c r="AB10" s="179">
        <f>U16</f>
        <v>3</v>
      </c>
      <c r="AC10" s="179">
        <f>AA10-AB10</f>
        <v>1</v>
      </c>
      <c r="AD10" s="180"/>
      <c r="AE10" s="180"/>
      <c r="AF10" s="180"/>
      <c r="AG10" s="181">
        <f>Z10*100000+AA10*10-AB10*9</f>
        <v>500013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5</v>
      </c>
      <c r="AK10" s="179">
        <f t="shared" si="1"/>
        <v>4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500013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4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5</v>
      </c>
      <c r="BE10" s="20">
        <f>VLOOKUP(1,AS10:AW13,4,FALSE)</f>
        <v>4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2</v>
      </c>
      <c r="AA11" s="98">
        <f>R16</f>
        <v>2</v>
      </c>
      <c r="AB11" s="98">
        <f>V16</f>
        <v>3</v>
      </c>
      <c r="AC11" s="98">
        <f>AA11-AB11</f>
        <v>-1</v>
      </c>
      <c r="AD11" s="104"/>
      <c r="AE11" s="104"/>
      <c r="AF11" s="104"/>
      <c r="AG11" s="181">
        <f>Z11*100000+AA11*10-AB11*9</f>
        <v>199993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2</v>
      </c>
      <c r="AK11" s="98">
        <f t="shared" si="1"/>
        <v>2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199993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2</v>
      </c>
      <c r="AV11" s="71">
        <f t="shared" si="2"/>
        <v>2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5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2</v>
      </c>
      <c r="AA12" s="186">
        <f>S16</f>
        <v>3</v>
      </c>
      <c r="AB12" s="186">
        <f>W16</f>
        <v>4</v>
      </c>
      <c r="AC12" s="186">
        <f>AA12-AB12</f>
        <v>-1</v>
      </c>
      <c r="AD12" s="187"/>
      <c r="AE12" s="187"/>
      <c r="AF12" s="187"/>
      <c r="AG12" s="181">
        <f>Z12*100000+AA12*10-AB12*9</f>
        <v>199994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2</v>
      </c>
      <c r="AK12" s="186">
        <f t="shared" si="1"/>
        <v>3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199994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2</v>
      </c>
      <c r="AV12" s="71">
        <f t="shared" si="2"/>
        <v>3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2</v>
      </c>
      <c r="BE12" s="124">
        <f>VLOOKUP(3,AS10:AW13,4,FALSE)</f>
        <v>3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2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5</v>
      </c>
      <c r="AA13" s="183">
        <f>T16</f>
        <v>3</v>
      </c>
      <c r="AB13" s="183">
        <f>X16</f>
        <v>2</v>
      </c>
      <c r="AC13" s="183">
        <f>AA13-AB13</f>
        <v>1</v>
      </c>
      <c r="AD13" s="184"/>
      <c r="AE13" s="184"/>
      <c r="AF13" s="184"/>
      <c r="AG13" s="181">
        <f>Z13*100000+AA13*10-AB13*9</f>
        <v>500012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5</v>
      </c>
      <c r="AK13" s="183">
        <f t="shared" si="1"/>
        <v>3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500012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5</v>
      </c>
      <c r="AV13" s="71">
        <f t="shared" si="2"/>
        <v>3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2</v>
      </c>
      <c r="BE13" s="124">
        <f>VLOOKUP(4,AS10:AW13,4,FALSE)</f>
        <v>2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500013</v>
      </c>
      <c r="AO14" s="176">
        <f>AG11+SUM(AO10:AO13)</f>
        <v>199993</v>
      </c>
      <c r="AP14" s="176">
        <f>AG12+SUM(AP10:AP13)</f>
        <v>199994</v>
      </c>
      <c r="AQ14" s="176">
        <f>AG13+SUM(AQ10:AQ13)</f>
        <v>500012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2</v>
      </c>
      <c r="O16" s="107">
        <f t="shared" si="3"/>
        <v>2</v>
      </c>
      <c r="P16" s="107">
        <f t="shared" si="3"/>
        <v>5</v>
      </c>
      <c r="Q16" s="107">
        <f t="shared" si="3"/>
        <v>4</v>
      </c>
      <c r="R16" s="107">
        <f t="shared" si="3"/>
        <v>2</v>
      </c>
      <c r="S16" s="107">
        <f t="shared" si="3"/>
        <v>3</v>
      </c>
      <c r="T16" s="107">
        <f t="shared" si="3"/>
        <v>3</v>
      </c>
      <c r="U16" s="107">
        <f t="shared" si="3"/>
        <v>3</v>
      </c>
      <c r="V16" s="107">
        <f t="shared" si="3"/>
        <v>3</v>
      </c>
      <c r="W16" s="107">
        <f t="shared" si="3"/>
        <v>4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18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33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500014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500014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6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8</v>
      </c>
      <c r="AC22" s="98">
        <f>AA22-AB22</f>
        <v>-7</v>
      </c>
      <c r="AD22" s="104"/>
      <c r="AE22" s="104"/>
      <c r="AF22" s="104"/>
      <c r="AG22" s="181">
        <f>Z22*100000+AA22*10-AB22*9</f>
        <v>-62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-62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5</v>
      </c>
      <c r="BE22" s="37">
        <f>VLOOKUP(2,AS21:AW24,4,FALSE)</f>
        <v>5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7</v>
      </c>
      <c r="AA23" s="186">
        <f>S27</f>
        <v>6</v>
      </c>
      <c r="AB23" s="186">
        <f>W27</f>
        <v>2</v>
      </c>
      <c r="AC23" s="186">
        <f>AA23-AB23</f>
        <v>4</v>
      </c>
      <c r="AD23" s="187"/>
      <c r="AE23" s="187"/>
      <c r="AF23" s="187"/>
      <c r="AG23" s="181">
        <f>Z23*100000+AA23*10-AB23*9</f>
        <v>700042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6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6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6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0</v>
      </c>
      <c r="Y24" s="98"/>
      <c r="Z24" s="183">
        <f>P27</f>
        <v>4</v>
      </c>
      <c r="AA24" s="183">
        <f>T27</f>
        <v>6</v>
      </c>
      <c r="AB24" s="183">
        <f>X27</f>
        <v>4</v>
      </c>
      <c r="AC24" s="183">
        <f>AA24-AB24</f>
        <v>2</v>
      </c>
      <c r="AD24" s="184"/>
      <c r="AE24" s="184"/>
      <c r="AF24" s="184"/>
      <c r="AG24" s="181">
        <f>Z24*100000+AA24*10-AB24*9</f>
        <v>400024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6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400024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6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2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500014</v>
      </c>
      <c r="AO25" s="176">
        <f>AG22+SUM(AO21:AO24)</f>
        <v>-62</v>
      </c>
      <c r="AP25" s="176">
        <f>AG23+SUM(AP21:AP24)</f>
        <v>700042</v>
      </c>
      <c r="AQ25" s="176">
        <f>AG24+SUM(AQ21:AQ24)</f>
        <v>400024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0</v>
      </c>
      <c r="O27" s="107">
        <f t="shared" si="7"/>
        <v>7</v>
      </c>
      <c r="P27" s="107">
        <f t="shared" si="7"/>
        <v>4</v>
      </c>
      <c r="Q27" s="107">
        <f t="shared" si="7"/>
        <v>5</v>
      </c>
      <c r="R27" s="107">
        <f t="shared" si="7"/>
        <v>1</v>
      </c>
      <c r="S27" s="107">
        <f t="shared" si="7"/>
        <v>6</v>
      </c>
      <c r="T27" s="107">
        <f t="shared" si="7"/>
        <v>6</v>
      </c>
      <c r="U27" s="107">
        <f t="shared" si="7"/>
        <v>4</v>
      </c>
      <c r="V27" s="107">
        <f t="shared" si="7"/>
        <v>8</v>
      </c>
      <c r="W27" s="107">
        <f t="shared" si="7"/>
        <v>2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19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700032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0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0</v>
      </c>
      <c r="T33" s="113">
        <f>G33</f>
        <v>0</v>
      </c>
      <c r="U33" s="113"/>
      <c r="V33" s="113"/>
      <c r="W33" s="113">
        <f>G33</f>
        <v>0</v>
      </c>
      <c r="X33" s="113">
        <f>E33</f>
        <v>0</v>
      </c>
      <c r="Y33" s="98"/>
      <c r="Z33" s="98">
        <f>N38</f>
        <v>7</v>
      </c>
      <c r="AA33" s="98">
        <f>R38</f>
        <v>4</v>
      </c>
      <c r="AB33" s="98">
        <f>V38</f>
        <v>1</v>
      </c>
      <c r="AC33" s="98">
        <f>AA33-AB33</f>
        <v>3</v>
      </c>
      <c r="AD33" s="104"/>
      <c r="AE33" s="104"/>
      <c r="AF33" s="104"/>
      <c r="AG33" s="181">
        <f>Z33*100000+AA33*10-AB33*9</f>
        <v>700031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4</v>
      </c>
      <c r="AL33" s="98">
        <f t="shared" si="9"/>
        <v>1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700031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4</v>
      </c>
      <c r="AW33" s="71">
        <f t="shared" si="10"/>
        <v>1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4</v>
      </c>
      <c r="BF33" s="116" t="s">
        <v>13</v>
      </c>
      <c r="BG33" s="55">
        <f>VLOOKUP(2,AS32:AW35,5,FALSE)</f>
        <v>1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0</v>
      </c>
      <c r="AB34" s="186">
        <f>W38</f>
        <v>4</v>
      </c>
      <c r="AC34" s="186">
        <f>AA34-AB34</f>
        <v>-4</v>
      </c>
      <c r="AD34" s="187"/>
      <c r="AE34" s="187"/>
      <c r="AF34" s="187"/>
      <c r="AG34" s="181">
        <f>Z34*100000+AA34*10-AB34*9</f>
        <v>99964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0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99964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0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1</v>
      </c>
      <c r="BE34" s="124">
        <f>VLOOKUP(3,AS32:AW35,4,FALSE)</f>
        <v>1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1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1</v>
      </c>
      <c r="Y35" s="98"/>
      <c r="Z35" s="183">
        <f>P38</f>
        <v>1</v>
      </c>
      <c r="AA35" s="183">
        <f>T38</f>
        <v>1</v>
      </c>
      <c r="AB35" s="183">
        <f>X38</f>
        <v>3</v>
      </c>
      <c r="AC35" s="183">
        <f>AA35-AB35</f>
        <v>-2</v>
      </c>
      <c r="AD35" s="184"/>
      <c r="AE35" s="184"/>
      <c r="AF35" s="184"/>
      <c r="AG35" s="181">
        <f>Z35*100000+AA35*10-AB35*9</f>
        <v>99983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1</v>
      </c>
      <c r="AK35" s="183">
        <f t="shared" si="9"/>
        <v>1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99983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1</v>
      </c>
      <c r="AV35" s="71">
        <f t="shared" si="10"/>
        <v>1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0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700032</v>
      </c>
      <c r="AO36" s="176">
        <f>AG33+SUM(AO32:AO35)</f>
        <v>700031</v>
      </c>
      <c r="AP36" s="176">
        <f>AG34+SUM(AP32:AP35)</f>
        <v>99964</v>
      </c>
      <c r="AQ36" s="176">
        <f>AG35+SUM(AQ32:AQ35)</f>
        <v>99983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0</v>
      </c>
      <c r="T37" s="113"/>
      <c r="U37" s="113"/>
      <c r="V37" s="113">
        <f>G37</f>
        <v>0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1</v>
      </c>
      <c r="CE37" s="98">
        <f>IF(E37=Spielplan!E37,IF(G37=Spielplan!G37,Punktemodus!$B$5,0),0)</f>
        <v>2</v>
      </c>
      <c r="CF37" s="117">
        <f>IF(Spielplan!E37&lt;&gt;"",SUM(BZ37:CE37),0)</f>
        <v>9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1</v>
      </c>
      <c r="P38" s="107">
        <f t="shared" si="11"/>
        <v>1</v>
      </c>
      <c r="Q38" s="107">
        <f t="shared" si="11"/>
        <v>5</v>
      </c>
      <c r="R38" s="107">
        <f t="shared" si="11"/>
        <v>4</v>
      </c>
      <c r="S38" s="107">
        <f t="shared" si="11"/>
        <v>0</v>
      </c>
      <c r="T38" s="107">
        <f t="shared" si="11"/>
        <v>1</v>
      </c>
      <c r="U38" s="107">
        <f t="shared" si="11"/>
        <v>2</v>
      </c>
      <c r="V38" s="107">
        <f t="shared" si="11"/>
        <v>1</v>
      </c>
      <c r="W38" s="107">
        <f t="shared" si="11"/>
        <v>4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30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88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7</v>
      </c>
      <c r="AB43" s="179">
        <f>U49</f>
        <v>4</v>
      </c>
      <c r="AC43" s="179">
        <f>AA43-AB43</f>
        <v>3</v>
      </c>
      <c r="AD43" s="180"/>
      <c r="AE43" s="180"/>
      <c r="AF43" s="180"/>
      <c r="AG43" s="181">
        <f>Z43*100000+AA43*10-AB43*9</f>
        <v>700034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7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700034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7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7</v>
      </c>
      <c r="BF43" s="116" t="s">
        <v>13</v>
      </c>
      <c r="BG43" s="63">
        <f>VLOOKUP(1,AS43:AW46,5,FALSE)</f>
        <v>4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7</v>
      </c>
      <c r="AA44" s="98">
        <f>R49</f>
        <v>6</v>
      </c>
      <c r="AB44" s="98">
        <f>V49</f>
        <v>4</v>
      </c>
      <c r="AC44" s="98">
        <f>AA44-AB44</f>
        <v>2</v>
      </c>
      <c r="AD44" s="104"/>
      <c r="AE44" s="104"/>
      <c r="AF44" s="104"/>
      <c r="AG44" s="181">
        <f>Z44*100000+AA44*10-AB44*9</f>
        <v>700024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7</v>
      </c>
      <c r="AK44" s="98">
        <f t="shared" si="13"/>
        <v>6</v>
      </c>
      <c r="AL44" s="98">
        <f t="shared" si="13"/>
        <v>4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700024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7</v>
      </c>
      <c r="AV44" s="71">
        <f t="shared" si="14"/>
        <v>6</v>
      </c>
      <c r="AW44" s="71">
        <f t="shared" si="14"/>
        <v>4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7</v>
      </c>
      <c r="BE44" s="67">
        <f>VLOOKUP(2,AS43:AW46,4,FALSE)</f>
        <v>6</v>
      </c>
      <c r="BF44" s="116" t="s">
        <v>13</v>
      </c>
      <c r="BG44" s="67">
        <f>VLOOKUP(2,AS43:AW46,5,FALSE)</f>
        <v>4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89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2</v>
      </c>
      <c r="AB45" s="186">
        <f>W49</f>
        <v>5</v>
      </c>
      <c r="AC45" s="186">
        <f>AA45-AB45</f>
        <v>-3</v>
      </c>
      <c r="AD45" s="187"/>
      <c r="AE45" s="187"/>
      <c r="AF45" s="187"/>
      <c r="AG45" s="181">
        <f>Z45*100000+AA45*10-AB45*9</f>
        <v>-25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2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-25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2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33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3</v>
      </c>
      <c r="AA46" s="183">
        <f>T49</f>
        <v>3</v>
      </c>
      <c r="AB46" s="183">
        <f>X49</f>
        <v>5</v>
      </c>
      <c r="AC46" s="183">
        <f>AA46-AB46</f>
        <v>-2</v>
      </c>
      <c r="AD46" s="184"/>
      <c r="AE46" s="184"/>
      <c r="AF46" s="184"/>
      <c r="AG46" s="181">
        <f>Z46*100000+AA46*10-AB46*9</f>
        <v>299985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3</v>
      </c>
      <c r="AK46" s="183">
        <f t="shared" si="13"/>
        <v>3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299985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3</v>
      </c>
      <c r="AV46" s="71">
        <f t="shared" si="14"/>
        <v>3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2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3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3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3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700034</v>
      </c>
      <c r="AO47" s="176">
        <f>AG44+SUM(AO43:AO46)</f>
        <v>700024</v>
      </c>
      <c r="AP47" s="176">
        <f>AG45+SUM(AP43:AP46)</f>
        <v>-25</v>
      </c>
      <c r="AQ47" s="176">
        <f>AG46+SUM(AQ43:AQ46)</f>
        <v>299985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7</v>
      </c>
      <c r="O49" s="107">
        <f t="shared" si="15"/>
        <v>0</v>
      </c>
      <c r="P49" s="107">
        <f t="shared" si="15"/>
        <v>3</v>
      </c>
      <c r="Q49" s="107">
        <f t="shared" si="15"/>
        <v>7</v>
      </c>
      <c r="R49" s="107">
        <f t="shared" si="15"/>
        <v>6</v>
      </c>
      <c r="S49" s="107">
        <f t="shared" si="15"/>
        <v>2</v>
      </c>
      <c r="T49" s="107">
        <f t="shared" si="15"/>
        <v>3</v>
      </c>
      <c r="U49" s="107">
        <f t="shared" si="15"/>
        <v>4</v>
      </c>
      <c r="V49" s="107">
        <f t="shared" si="15"/>
        <v>4</v>
      </c>
      <c r="W49" s="107">
        <f t="shared" si="15"/>
        <v>5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177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89</v>
      </c>
      <c r="CH49" s="98"/>
      <c r="CI49" s="98"/>
      <c r="CJ49" s="98"/>
      <c r="CK49" s="98"/>
      <c r="CL49" s="98"/>
      <c r="CM49" s="121">
        <f>CM41+CG49</f>
        <v>177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362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Daniel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Daniel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3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3</v>
      </c>
      <c r="R10" s="113">
        <f>G10</f>
        <v>1</v>
      </c>
      <c r="S10" s="113"/>
      <c r="T10" s="113"/>
      <c r="U10" s="113">
        <f>G10</f>
        <v>1</v>
      </c>
      <c r="V10" s="113">
        <f>E10</f>
        <v>3</v>
      </c>
      <c r="W10" s="113"/>
      <c r="X10" s="113"/>
      <c r="Y10" s="98"/>
      <c r="Z10" s="179">
        <f>M16</f>
        <v>4</v>
      </c>
      <c r="AA10" s="179">
        <f>Q16</f>
        <v>5</v>
      </c>
      <c r="AB10" s="179">
        <f>U16</f>
        <v>4</v>
      </c>
      <c r="AC10" s="179">
        <f>AA10-AB10</f>
        <v>1</v>
      </c>
      <c r="AD10" s="180"/>
      <c r="AE10" s="180"/>
      <c r="AF10" s="180"/>
      <c r="AG10" s="181">
        <f>Z10*100000+AA10*10-AB10*9</f>
        <v>400014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5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400014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5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6</v>
      </c>
      <c r="BE10" s="20">
        <f>VLOOKUP(1,AS10:AW13,4,FALSE)</f>
        <v>4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2</v>
      </c>
      <c r="BO10" s="116" t="s">
        <v>13</v>
      </c>
      <c r="BP10" s="214">
        <v>2</v>
      </c>
      <c r="BQ10" s="32" t="str">
        <f>BB22</f>
        <v>Portugal</v>
      </c>
      <c r="BR10" s="35"/>
      <c r="BS10" s="38" t="s">
        <v>24</v>
      </c>
      <c r="BT10" s="98"/>
      <c r="BU10" s="214">
        <v>4</v>
      </c>
      <c r="BV10" s="116" t="s">
        <v>13</v>
      </c>
      <c r="BW10" s="214">
        <v>2</v>
      </c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2</v>
      </c>
      <c r="U11" s="113"/>
      <c r="V11" s="113"/>
      <c r="W11" s="113">
        <f>G11</f>
        <v>2</v>
      </c>
      <c r="X11" s="113">
        <f>E11</f>
        <v>3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5</v>
      </c>
      <c r="BE11" s="30">
        <f>VLOOKUP(2,AS10:AW13,4,FALSE)</f>
        <v>5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2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2</v>
      </c>
      <c r="X12" s="113"/>
      <c r="Y12" s="98"/>
      <c r="Z12" s="186">
        <f>O16</f>
        <v>5</v>
      </c>
      <c r="AA12" s="186">
        <f>S16</f>
        <v>5</v>
      </c>
      <c r="AB12" s="186">
        <f>W16</f>
        <v>4</v>
      </c>
      <c r="AC12" s="186">
        <f>AA12-AB12</f>
        <v>1</v>
      </c>
      <c r="AD12" s="187"/>
      <c r="AE12" s="187"/>
      <c r="AF12" s="187"/>
      <c r="AG12" s="181">
        <f>Z12*100000+AA12*10-AB12*9</f>
        <v>500014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5</v>
      </c>
      <c r="AK12" s="186">
        <f t="shared" si="1"/>
        <v>5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500014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5</v>
      </c>
      <c r="AV12" s="71">
        <f t="shared" si="2"/>
        <v>5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4</v>
      </c>
      <c r="BE12" s="124">
        <f>VLOOKUP(3,AS10:AW13,4,FALSE)</f>
        <v>5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5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6</v>
      </c>
      <c r="AA13" s="183">
        <f>T16</f>
        <v>4</v>
      </c>
      <c r="AB13" s="183">
        <f>X16</f>
        <v>3</v>
      </c>
      <c r="AC13" s="183">
        <f>AA13-AB13</f>
        <v>1</v>
      </c>
      <c r="AD13" s="184"/>
      <c r="AE13" s="184"/>
      <c r="AF13" s="184"/>
      <c r="AG13" s="181">
        <f>Z13*100000+AA13*10-AB13*9</f>
        <v>600013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6</v>
      </c>
      <c r="AK13" s="183">
        <f t="shared" si="1"/>
        <v>4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600013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6</v>
      </c>
      <c r="AV13" s="71">
        <f t="shared" si="2"/>
        <v>4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400014</v>
      </c>
      <c r="AO14" s="176">
        <f>AG11+SUM(AO10:AO13)</f>
        <v>99974</v>
      </c>
      <c r="AP14" s="176">
        <f>AG12+SUM(AP10:AP13)</f>
        <v>500014</v>
      </c>
      <c r="AQ14" s="176">
        <f>AG13+SUM(AQ10:AQ13)</f>
        <v>600013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1</v>
      </c>
      <c r="CE14" s="98">
        <f>IF(E14=Spielplan!E14,IF(G14=Spielplan!G14,Punktemodus!$B$5,0),0)</f>
        <v>2</v>
      </c>
      <c r="CF14" s="117">
        <f>IF(Spielplan!E14&lt;&gt;"",SUM(BZ14:CE14),0)</f>
        <v>9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0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0</v>
      </c>
      <c r="S15" s="113">
        <f>G15</f>
        <v>0</v>
      </c>
      <c r="T15" s="113"/>
      <c r="U15" s="113"/>
      <c r="V15" s="113">
        <f>G15</f>
        <v>0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1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1</v>
      </c>
      <c r="O16" s="107">
        <f t="shared" si="3"/>
        <v>5</v>
      </c>
      <c r="P16" s="107">
        <f t="shared" si="3"/>
        <v>6</v>
      </c>
      <c r="Q16" s="107">
        <f t="shared" si="3"/>
        <v>5</v>
      </c>
      <c r="R16" s="107">
        <f t="shared" si="3"/>
        <v>1</v>
      </c>
      <c r="S16" s="107">
        <f t="shared" si="3"/>
        <v>5</v>
      </c>
      <c r="T16" s="107">
        <f t="shared" si="3"/>
        <v>4</v>
      </c>
      <c r="U16" s="107">
        <f t="shared" si="3"/>
        <v>4</v>
      </c>
      <c r="V16" s="107">
        <f t="shared" si="3"/>
        <v>4</v>
      </c>
      <c r="W16" s="107">
        <f t="shared" si="3"/>
        <v>4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0</v>
      </c>
      <c r="BO16" s="116" t="s">
        <v>13</v>
      </c>
      <c r="BP16" s="214">
        <v>1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26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4</v>
      </c>
      <c r="AB21" s="179">
        <f>U27</f>
        <v>2</v>
      </c>
      <c r="AC21" s="179">
        <f>AA21-AB21</f>
        <v>2</v>
      </c>
      <c r="AD21" s="180"/>
      <c r="AE21" s="180"/>
      <c r="AF21" s="180"/>
      <c r="AG21" s="181">
        <f>Z21*100000+AA21*10-AB21*9</f>
        <v>600022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4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600022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4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6</v>
      </c>
      <c r="BE21" s="44">
        <f>VLOOKUP(1,AS21:AW24,4,FALSE)</f>
        <v>4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0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-1</v>
      </c>
      <c r="M22" s="113"/>
      <c r="N22" s="113"/>
      <c r="O22" s="113">
        <f>IF($E22="",0,IF($E22&gt;$G22,3,IF($E22=$G22,1,0)))</f>
        <v>0</v>
      </c>
      <c r="P22" s="113">
        <f>IF($G22="",0,IF($E22&gt;$G22,0,IF($E22=$G22,1,3)))</f>
        <v>3</v>
      </c>
      <c r="Q22" s="113"/>
      <c r="R22" s="113"/>
      <c r="S22" s="113">
        <f>E22</f>
        <v>0</v>
      </c>
      <c r="T22" s="113">
        <f>G22</f>
        <v>1</v>
      </c>
      <c r="U22" s="113"/>
      <c r="V22" s="113"/>
      <c r="W22" s="113">
        <f>G22</f>
        <v>1</v>
      </c>
      <c r="X22" s="113">
        <f>E22</f>
        <v>0</v>
      </c>
      <c r="Y22" s="98"/>
      <c r="Z22" s="98">
        <f>N27</f>
        <v>2</v>
      </c>
      <c r="AA22" s="98">
        <f>R27</f>
        <v>3</v>
      </c>
      <c r="AB22" s="98">
        <f>V27</f>
        <v>5</v>
      </c>
      <c r="AC22" s="98">
        <f>AA22-AB22</f>
        <v>-2</v>
      </c>
      <c r="AD22" s="104"/>
      <c r="AE22" s="104"/>
      <c r="AF22" s="104"/>
      <c r="AG22" s="181">
        <f>Z22*100000+AA22*10-AB22*9</f>
        <v>199985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2</v>
      </c>
      <c r="AK22" s="98">
        <f t="shared" si="5"/>
        <v>3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199985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2</v>
      </c>
      <c r="AV22" s="71">
        <f t="shared" si="6"/>
        <v>3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4</v>
      </c>
      <c r="BE22" s="37">
        <f>VLOOKUP(2,AS21:AW24,4,FALSE)</f>
        <v>2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0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4</v>
      </c>
      <c r="AA23" s="186">
        <f>S27</f>
        <v>4</v>
      </c>
      <c r="AB23" s="186">
        <f>W27</f>
        <v>4</v>
      </c>
      <c r="AC23" s="186">
        <f>AA23-AB23</f>
        <v>0</v>
      </c>
      <c r="AD23" s="187"/>
      <c r="AE23" s="187"/>
      <c r="AF23" s="187"/>
      <c r="AG23" s="181">
        <f>Z23*100000+AA23*10-AB23*9</f>
        <v>400004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4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1000</v>
      </c>
      <c r="AR23" s="176">
        <f>AP25</f>
        <v>400004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4</v>
      </c>
      <c r="AV23" s="71">
        <f t="shared" si="6"/>
        <v>4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4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Tschechien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Tschechien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1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1</v>
      </c>
      <c r="Y24" s="98"/>
      <c r="Z24" s="183">
        <f>P27</f>
        <v>4</v>
      </c>
      <c r="AA24" s="183">
        <f>T27</f>
        <v>2</v>
      </c>
      <c r="AB24" s="183">
        <f>X27</f>
        <v>2</v>
      </c>
      <c r="AC24" s="183">
        <f>AA24-AB24</f>
        <v>0</v>
      </c>
      <c r="AD24" s="184"/>
      <c r="AE24" s="184"/>
      <c r="AF24" s="184"/>
      <c r="AG24" s="181">
        <f>Z24*100000+AA24*10-AB24*9</f>
        <v>400002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2</v>
      </c>
      <c r="AL24" s="183">
        <f t="shared" si="5"/>
        <v>2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401002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4</v>
      </c>
      <c r="AV24" s="71">
        <f t="shared" si="6"/>
        <v>2</v>
      </c>
      <c r="AW24" s="71">
        <f t="shared" si="6"/>
        <v>2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2</v>
      </c>
      <c r="BE24" s="124">
        <f>VLOOKUP(4,AS21:AW24,4,FALSE)</f>
        <v>3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600022</v>
      </c>
      <c r="AO25" s="176">
        <f>AG22+SUM(AO21:AO24)</f>
        <v>199985</v>
      </c>
      <c r="AP25" s="176">
        <f>AG23+SUM(AP21:AP24)</f>
        <v>400004</v>
      </c>
      <c r="AQ25" s="176">
        <f>AG24+SUM(AQ21:AQ24)</f>
        <v>401002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Kroatien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2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0</v>
      </c>
      <c r="M26" s="113"/>
      <c r="N26" s="113">
        <f>IF($E26="",0,IF($E26&gt;$G26,3,IF($E26=$G26,1,0)))</f>
        <v>1</v>
      </c>
      <c r="O26" s="113">
        <f>IF($G26="",0,IF($E26&gt;$G26,0,IF($E26=$G26,1,3)))</f>
        <v>1</v>
      </c>
      <c r="P26" s="113"/>
      <c r="Q26" s="113"/>
      <c r="R26" s="113">
        <f>E26</f>
        <v>2</v>
      </c>
      <c r="S26" s="113">
        <f>G26</f>
        <v>2</v>
      </c>
      <c r="T26" s="113"/>
      <c r="U26" s="113"/>
      <c r="V26" s="113">
        <f>G26</f>
        <v>2</v>
      </c>
      <c r="W26" s="113">
        <f>E26</f>
        <v>2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1</v>
      </c>
      <c r="CG26" s="98"/>
      <c r="CH26" s="105" t="s">
        <v>137</v>
      </c>
      <c r="CI26" s="98" t="str">
        <f>BQ25</f>
        <v>Kroatien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2</v>
      </c>
      <c r="O27" s="107">
        <f t="shared" si="7"/>
        <v>4</v>
      </c>
      <c r="P27" s="107">
        <f t="shared" si="7"/>
        <v>4</v>
      </c>
      <c r="Q27" s="107">
        <f t="shared" si="7"/>
        <v>4</v>
      </c>
      <c r="R27" s="107">
        <f t="shared" si="7"/>
        <v>3</v>
      </c>
      <c r="S27" s="107">
        <f t="shared" si="7"/>
        <v>4</v>
      </c>
      <c r="T27" s="107">
        <f t="shared" si="7"/>
        <v>2</v>
      </c>
      <c r="U27" s="107">
        <f t="shared" si="7"/>
        <v>2</v>
      </c>
      <c r="V27" s="107">
        <f t="shared" si="7"/>
        <v>5</v>
      </c>
      <c r="W27" s="107">
        <f t="shared" si="7"/>
        <v>4</v>
      </c>
      <c r="X27" s="107">
        <f t="shared" si="7"/>
        <v>2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11</v>
      </c>
      <c r="CG27" s="98"/>
      <c r="CH27" s="98"/>
      <c r="CI27" s="98"/>
      <c r="CJ27" s="98"/>
      <c r="CK27" s="98"/>
      <c r="CL27" s="98"/>
      <c r="CM27" s="119">
        <f>SUM(CM23:CM26)</f>
        <v>10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3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3</v>
      </c>
      <c r="R32" s="113">
        <f>G32</f>
        <v>1</v>
      </c>
      <c r="S32" s="113"/>
      <c r="T32" s="113"/>
      <c r="U32" s="113">
        <f>G32</f>
        <v>1</v>
      </c>
      <c r="V32" s="113">
        <f>E32</f>
        <v>3</v>
      </c>
      <c r="W32" s="113"/>
      <c r="X32" s="113"/>
      <c r="Y32" s="98"/>
      <c r="Z32" s="179">
        <f>M38</f>
        <v>9</v>
      </c>
      <c r="AA32" s="179">
        <f>Q38</f>
        <v>9</v>
      </c>
      <c r="AB32" s="179">
        <f>U38</f>
        <v>3</v>
      </c>
      <c r="AC32" s="179">
        <f>AA32-AB32</f>
        <v>6</v>
      </c>
      <c r="AD32" s="180"/>
      <c r="AE32" s="180"/>
      <c r="AF32" s="180"/>
      <c r="AG32" s="181">
        <f>Z32*100000+AA32*10-AB32*9</f>
        <v>900063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9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9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9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2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>
        <v>4</v>
      </c>
      <c r="BV32" s="116" t="s">
        <v>13</v>
      </c>
      <c r="BW32" s="214">
        <v>5</v>
      </c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3</v>
      </c>
      <c r="U33" s="113"/>
      <c r="V33" s="113"/>
      <c r="W33" s="113">
        <f>G33</f>
        <v>3</v>
      </c>
      <c r="X33" s="113">
        <f>E33</f>
        <v>1</v>
      </c>
      <c r="Y33" s="98"/>
      <c r="Z33" s="98">
        <f>N38</f>
        <v>2</v>
      </c>
      <c r="AA33" s="98">
        <f>R38</f>
        <v>4</v>
      </c>
      <c r="AB33" s="98">
        <f>V38</f>
        <v>6</v>
      </c>
      <c r="AC33" s="98">
        <f>AA33-AB33</f>
        <v>-2</v>
      </c>
      <c r="AD33" s="104"/>
      <c r="AE33" s="104"/>
      <c r="AF33" s="104"/>
      <c r="AG33" s="181">
        <f>Z33*100000+AA33*10-AB33*9</f>
        <v>199986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2</v>
      </c>
      <c r="AK33" s="98">
        <f t="shared" si="9"/>
        <v>4</v>
      </c>
      <c r="AL33" s="98">
        <f t="shared" si="9"/>
        <v>6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199986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2</v>
      </c>
      <c r="AV33" s="71">
        <f t="shared" si="10"/>
        <v>4</v>
      </c>
      <c r="AW33" s="71">
        <f t="shared" si="10"/>
        <v>6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7</v>
      </c>
      <c r="BF33" s="116" t="s">
        <v>13</v>
      </c>
      <c r="BG33" s="55">
        <f>VLOOKUP(2,AS32:AW35,5,FALSE)</f>
        <v>6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1</v>
      </c>
      <c r="CE33" s="98">
        <f>IF(E33=Spielplan!E33,IF(G33=Spielplan!G33,Punktemodus!$B$5,0),0)</f>
        <v>2</v>
      </c>
      <c r="CF33" s="117">
        <f>IF(Spielplan!E33&lt;&gt;"",SUM(BZ33:CE33),0)</f>
        <v>9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1</v>
      </c>
      <c r="AA34" s="186">
        <f>S38</f>
        <v>2</v>
      </c>
      <c r="AB34" s="186">
        <f>W38</f>
        <v>7</v>
      </c>
      <c r="AC34" s="186">
        <f>AA34-AB34</f>
        <v>-5</v>
      </c>
      <c r="AD34" s="187"/>
      <c r="AE34" s="187"/>
      <c r="AF34" s="187"/>
      <c r="AG34" s="181">
        <f>Z34*100000+AA34*10-AB34*9</f>
        <v>99957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2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99957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2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2</v>
      </c>
      <c r="BE34" s="124">
        <f>VLOOKUP(3,AS32:AW35,4,FALSE)</f>
        <v>4</v>
      </c>
      <c r="BF34" s="116" t="s">
        <v>13</v>
      </c>
      <c r="BG34" s="124">
        <f>VLOOKUP(3,AS32:AW35,5,FALSE)</f>
        <v>6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2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2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2</v>
      </c>
      <c r="Y35" s="98"/>
      <c r="Z35" s="183">
        <f>P38</f>
        <v>4</v>
      </c>
      <c r="AA35" s="183">
        <f>T38</f>
        <v>7</v>
      </c>
      <c r="AB35" s="183">
        <f>X38</f>
        <v>6</v>
      </c>
      <c r="AC35" s="183">
        <f>AA35-AB35</f>
        <v>1</v>
      </c>
      <c r="AD35" s="184"/>
      <c r="AE35" s="184"/>
      <c r="AF35" s="184"/>
      <c r="AG35" s="181">
        <f>Z35*100000+AA35*10-AB35*9</f>
        <v>400016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7</v>
      </c>
      <c r="AL35" s="183">
        <f t="shared" si="9"/>
        <v>6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400016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7</v>
      </c>
      <c r="AW35" s="71">
        <f t="shared" si="10"/>
        <v>6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2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5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3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3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3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900063</v>
      </c>
      <c r="AO36" s="176">
        <f>AG33+SUM(AO32:AO35)</f>
        <v>199986</v>
      </c>
      <c r="AP36" s="176">
        <f>AG34+SUM(AP32:AP35)</f>
        <v>99957</v>
      </c>
      <c r="AQ36" s="176">
        <f>AG35+SUM(AQ32:AQ35)</f>
        <v>400016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2</v>
      </c>
      <c r="O38" s="107">
        <f t="shared" si="11"/>
        <v>1</v>
      </c>
      <c r="P38" s="107">
        <f t="shared" si="11"/>
        <v>4</v>
      </c>
      <c r="Q38" s="107">
        <f t="shared" si="11"/>
        <v>9</v>
      </c>
      <c r="R38" s="107">
        <f t="shared" si="11"/>
        <v>4</v>
      </c>
      <c r="S38" s="107">
        <f t="shared" si="11"/>
        <v>2</v>
      </c>
      <c r="T38" s="107">
        <f t="shared" si="11"/>
        <v>7</v>
      </c>
      <c r="U38" s="107">
        <f t="shared" si="11"/>
        <v>3</v>
      </c>
      <c r="V38" s="107">
        <f t="shared" si="11"/>
        <v>6</v>
      </c>
      <c r="W38" s="107">
        <f t="shared" si="11"/>
        <v>7</v>
      </c>
      <c r="X38" s="107">
        <f t="shared" si="11"/>
        <v>6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26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6</v>
      </c>
      <c r="AB43" s="179">
        <f>U49</f>
        <v>3</v>
      </c>
      <c r="AC43" s="179">
        <f>AA43-AB43</f>
        <v>3</v>
      </c>
      <c r="AD43" s="180"/>
      <c r="AE43" s="180"/>
      <c r="AF43" s="180"/>
      <c r="AG43" s="181">
        <f>Z43*100000+AA43*10-AB43*9</f>
        <v>700033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6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6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4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4</v>
      </c>
      <c r="U44" s="113"/>
      <c r="V44" s="113"/>
      <c r="W44" s="113">
        <f>G44</f>
        <v>4</v>
      </c>
      <c r="X44" s="113">
        <f>E44</f>
        <v>0</v>
      </c>
      <c r="Y44" s="98"/>
      <c r="Z44" s="98">
        <f>N49</f>
        <v>4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400033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4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400033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4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5</v>
      </c>
      <c r="BE44" s="67">
        <f>VLOOKUP(2,AS43:AW46,4,FALSE)</f>
        <v>6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3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3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3</v>
      </c>
      <c r="X45" s="113"/>
      <c r="Y45" s="98"/>
      <c r="Z45" s="186">
        <f>O49</f>
        <v>0</v>
      </c>
      <c r="AA45" s="186">
        <f>S49</f>
        <v>1</v>
      </c>
      <c r="AB45" s="186">
        <f>W49</f>
        <v>11</v>
      </c>
      <c r="AC45" s="186">
        <f>AA45-AB45</f>
        <v>-10</v>
      </c>
      <c r="AD45" s="187"/>
      <c r="AE45" s="187"/>
      <c r="AF45" s="187"/>
      <c r="AG45" s="181">
        <f>Z45*100000+AA45*10-AB45*9</f>
        <v>-89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11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-89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11</v>
      </c>
      <c r="AX45" s="71"/>
      <c r="AY45" s="71"/>
      <c r="AZ45" s="98"/>
      <c r="BA45" s="122">
        <v>3</v>
      </c>
      <c r="BB45" s="226" t="str">
        <f>IF(E44="",C44,VLOOKUP(3,AS43:AT46,2,FALSE))</f>
        <v>England</v>
      </c>
      <c r="BC45" s="123"/>
      <c r="BD45" s="124">
        <f>VLOOKUP(3,AS43:AW46,3,FALSE)</f>
        <v>4</v>
      </c>
      <c r="BE45" s="124">
        <f>VLOOKUP(3,AS43:AW46,4,FALSE)</f>
        <v>6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5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5</v>
      </c>
      <c r="AA46" s="183">
        <f>T49</f>
        <v>6</v>
      </c>
      <c r="AB46" s="183">
        <f>X49</f>
        <v>2</v>
      </c>
      <c r="AC46" s="183">
        <f>AA46-AB46</f>
        <v>4</v>
      </c>
      <c r="AD46" s="184"/>
      <c r="AE46" s="184"/>
      <c r="AF46" s="184"/>
      <c r="AG46" s="181">
        <f>Z46*100000+AA46*10-AB46*9</f>
        <v>500042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5</v>
      </c>
      <c r="AK46" s="183">
        <f t="shared" si="13"/>
        <v>6</v>
      </c>
      <c r="AL46" s="183">
        <f t="shared" si="13"/>
        <v>2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500042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5</v>
      </c>
      <c r="AV46" s="71">
        <f t="shared" si="14"/>
        <v>6</v>
      </c>
      <c r="AW46" s="71">
        <f t="shared" si="14"/>
        <v>2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11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10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700033</v>
      </c>
      <c r="AO47" s="176">
        <f>AG44+SUM(AO43:AO46)</f>
        <v>400033</v>
      </c>
      <c r="AP47" s="176">
        <f>AG45+SUM(AP43:AP46)</f>
        <v>-89</v>
      </c>
      <c r="AQ47" s="176">
        <f>AG46+SUM(AQ43:AQ46)</f>
        <v>500042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4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4</v>
      </c>
      <c r="S48" s="113">
        <f>G48</f>
        <v>0</v>
      </c>
      <c r="T48" s="113"/>
      <c r="U48" s="113"/>
      <c r="V48" s="113">
        <f>G48</f>
        <v>0</v>
      </c>
      <c r="W48" s="113">
        <f>E48</f>
        <v>4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4</v>
      </c>
      <c r="O49" s="107">
        <f t="shared" si="15"/>
        <v>0</v>
      </c>
      <c r="P49" s="107">
        <f t="shared" si="15"/>
        <v>5</v>
      </c>
      <c r="Q49" s="107">
        <f t="shared" si="15"/>
        <v>6</v>
      </c>
      <c r="R49" s="107">
        <f t="shared" si="15"/>
        <v>6</v>
      </c>
      <c r="S49" s="107">
        <f t="shared" si="15"/>
        <v>1</v>
      </c>
      <c r="T49" s="107">
        <f t="shared" si="15"/>
        <v>6</v>
      </c>
      <c r="U49" s="107">
        <f t="shared" si="15"/>
        <v>3</v>
      </c>
      <c r="V49" s="107">
        <f t="shared" si="15"/>
        <v>3</v>
      </c>
      <c r="W49" s="107">
        <f t="shared" si="15"/>
        <v>11</v>
      </c>
      <c r="X49" s="107">
        <f t="shared" si="15"/>
        <v>2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125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12</v>
      </c>
      <c r="CG49" s="118">
        <f>CF16+CF27+CF38+CF49</f>
        <v>75</v>
      </c>
      <c r="CH49" s="98"/>
      <c r="CI49" s="98"/>
      <c r="CJ49" s="98"/>
      <c r="CK49" s="98"/>
      <c r="CL49" s="98"/>
      <c r="CM49" s="121">
        <f>CM41+CG49</f>
        <v>125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CP31" sqref="CP31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352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Fabian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Fabian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7</v>
      </c>
      <c r="AA10" s="179">
        <f>Q16</f>
        <v>4</v>
      </c>
      <c r="AB10" s="179">
        <f>U16</f>
        <v>1</v>
      </c>
      <c r="AC10" s="179">
        <f>AA10-AB10</f>
        <v>3</v>
      </c>
      <c r="AD10" s="180"/>
      <c r="AE10" s="180"/>
      <c r="AF10" s="180"/>
      <c r="AG10" s="181">
        <f>Z10*100000+AA10*10-AB10*9</f>
        <v>700031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4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700031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4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2</v>
      </c>
      <c r="BO10" s="116" t="s">
        <v>13</v>
      </c>
      <c r="BP10" s="214">
        <v>1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0</v>
      </c>
      <c r="AA11" s="98">
        <f>R16</f>
        <v>0</v>
      </c>
      <c r="AB11" s="98">
        <f>V16</f>
        <v>6</v>
      </c>
      <c r="AC11" s="98">
        <f>AA11-AB11</f>
        <v>-6</v>
      </c>
      <c r="AD11" s="104"/>
      <c r="AE11" s="104"/>
      <c r="AF11" s="104"/>
      <c r="AG11" s="181">
        <f>Z11*100000+AA11*10-AB11*9</f>
        <v>-54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0</v>
      </c>
      <c r="AL11" s="98">
        <f t="shared" si="1"/>
        <v>6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-54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0</v>
      </c>
      <c r="AW11" s="71">
        <f t="shared" si="2"/>
        <v>6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5</v>
      </c>
      <c r="BE11" s="30">
        <f>VLOOKUP(2,AS10:AW13,4,FALSE)</f>
        <v>4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0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1</v>
      </c>
      <c r="R12" s="113"/>
      <c r="S12" s="113">
        <f>G12</f>
        <v>0</v>
      </c>
      <c r="T12" s="113"/>
      <c r="U12" s="113">
        <f>G12</f>
        <v>0</v>
      </c>
      <c r="V12" s="113"/>
      <c r="W12" s="113">
        <f>E12</f>
        <v>1</v>
      </c>
      <c r="X12" s="113"/>
      <c r="Y12" s="98"/>
      <c r="Z12" s="186">
        <f>O16</f>
        <v>4</v>
      </c>
      <c r="AA12" s="186">
        <f>S16</f>
        <v>3</v>
      </c>
      <c r="AB12" s="186">
        <f>W16</f>
        <v>2</v>
      </c>
      <c r="AC12" s="186">
        <f>AA12-AB12</f>
        <v>1</v>
      </c>
      <c r="AD12" s="187"/>
      <c r="AE12" s="187"/>
      <c r="AF12" s="187"/>
      <c r="AG12" s="181">
        <f>Z12*100000+AA12*10-AB12*9</f>
        <v>400012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4</v>
      </c>
      <c r="AK12" s="186">
        <f t="shared" si="1"/>
        <v>3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400012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4</v>
      </c>
      <c r="AV12" s="71">
        <f t="shared" si="2"/>
        <v>3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4</v>
      </c>
      <c r="BE12" s="124">
        <f>VLOOKUP(3,AS10:AW13,4,FALSE)</f>
        <v>3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5</v>
      </c>
      <c r="AA13" s="183">
        <f>T16</f>
        <v>4</v>
      </c>
      <c r="AB13" s="183">
        <f>X16</f>
        <v>2</v>
      </c>
      <c r="AC13" s="183">
        <f>AA13-AB13</f>
        <v>2</v>
      </c>
      <c r="AD13" s="184"/>
      <c r="AE13" s="184"/>
      <c r="AF13" s="184"/>
      <c r="AG13" s="181">
        <f>Z13*100000+AA13*10-AB13*9</f>
        <v>500022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5</v>
      </c>
      <c r="AK13" s="183">
        <f t="shared" si="1"/>
        <v>4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500022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5</v>
      </c>
      <c r="AV13" s="71">
        <f t="shared" si="2"/>
        <v>4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700031</v>
      </c>
      <c r="AO14" s="176">
        <f>AG11+SUM(AO10:AO13)</f>
        <v>-54</v>
      </c>
      <c r="AP14" s="176">
        <f>AG12+SUM(AP10:AP13)</f>
        <v>400012</v>
      </c>
      <c r="AQ14" s="176">
        <f>AG13+SUM(AQ10:AQ13)</f>
        <v>500022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1</v>
      </c>
      <c r="BQ14" s="15" t="str">
        <f>BB44</f>
        <v>Ukraine</v>
      </c>
      <c r="BR14" s="48"/>
      <c r="BS14" s="68" t="s">
        <v>28</v>
      </c>
      <c r="BT14" s="98"/>
      <c r="BU14" s="214">
        <v>5</v>
      </c>
      <c r="BV14" s="116" t="s">
        <v>13</v>
      </c>
      <c r="BW14" s="214">
        <v>4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0</v>
      </c>
      <c r="O16" s="107">
        <f t="shared" si="3"/>
        <v>4</v>
      </c>
      <c r="P16" s="107">
        <f t="shared" si="3"/>
        <v>5</v>
      </c>
      <c r="Q16" s="107">
        <f t="shared" si="3"/>
        <v>4</v>
      </c>
      <c r="R16" s="107">
        <f t="shared" si="3"/>
        <v>0</v>
      </c>
      <c r="S16" s="107">
        <f t="shared" si="3"/>
        <v>3</v>
      </c>
      <c r="T16" s="107">
        <f t="shared" si="3"/>
        <v>4</v>
      </c>
      <c r="U16" s="107">
        <f t="shared" si="3"/>
        <v>1</v>
      </c>
      <c r="V16" s="107">
        <f t="shared" si="3"/>
        <v>6</v>
      </c>
      <c r="W16" s="107">
        <f t="shared" si="3"/>
        <v>2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0</v>
      </c>
      <c r="BO16" s="116" t="s">
        <v>13</v>
      </c>
      <c r="BP16" s="214">
        <v>2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9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Ukraine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5</v>
      </c>
      <c r="AB21" s="179">
        <f>U27</f>
        <v>3</v>
      </c>
      <c r="AC21" s="179">
        <f>AA21-AB21</f>
        <v>2</v>
      </c>
      <c r="AD21" s="180"/>
      <c r="AE21" s="180"/>
      <c r="AF21" s="180"/>
      <c r="AG21" s="181">
        <f>Z21*100000+AA21*10-AB21*9</f>
        <v>600023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5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1000</v>
      </c>
      <c r="AQ21" s="176">
        <f>IF(AJ24=AJ21,IF(G25&gt;E25,1000,0),0)</f>
        <v>0</v>
      </c>
      <c r="AR21" s="176">
        <f>AN25</f>
        <v>601023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5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6</v>
      </c>
      <c r="BE21" s="44">
        <f>VLOOKUP(1,AS21:AW24,4,FALSE)</f>
        <v>5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0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-1</v>
      </c>
      <c r="M22" s="113"/>
      <c r="N22" s="113"/>
      <c r="O22" s="113">
        <f>IF($E22="",0,IF($E22&gt;$G22,3,IF($E22=$G22,1,0)))</f>
        <v>0</v>
      </c>
      <c r="P22" s="113">
        <f>IF($G22="",0,IF($E22&gt;$G22,0,IF($E22=$G22,1,3)))</f>
        <v>3</v>
      </c>
      <c r="Q22" s="113"/>
      <c r="R22" s="113"/>
      <c r="S22" s="113">
        <f>E22</f>
        <v>0</v>
      </c>
      <c r="T22" s="113">
        <f>G22</f>
        <v>1</v>
      </c>
      <c r="U22" s="113"/>
      <c r="V22" s="113"/>
      <c r="W22" s="113">
        <f>G22</f>
        <v>1</v>
      </c>
      <c r="X22" s="113">
        <f>E22</f>
        <v>0</v>
      </c>
      <c r="Y22" s="98"/>
      <c r="Z22" s="98">
        <f>N27</f>
        <v>0</v>
      </c>
      <c r="AA22" s="98">
        <f>R27</f>
        <v>1</v>
      </c>
      <c r="AB22" s="98">
        <f>V27</f>
        <v>6</v>
      </c>
      <c r="AC22" s="98">
        <f>AA22-AB22</f>
        <v>-5</v>
      </c>
      <c r="AD22" s="104"/>
      <c r="AE22" s="104"/>
      <c r="AF22" s="104"/>
      <c r="AG22" s="181">
        <f>Z22*100000+AA22*10-AB22*9</f>
        <v>-44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-44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0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6</v>
      </c>
      <c r="AA23" s="186">
        <f>S27</f>
        <v>5</v>
      </c>
      <c r="AB23" s="186">
        <f>W27</f>
        <v>2</v>
      </c>
      <c r="AC23" s="186">
        <f>AA23-AB23</f>
        <v>3</v>
      </c>
      <c r="AD23" s="187"/>
      <c r="AE23" s="187"/>
      <c r="AF23" s="187"/>
      <c r="AG23" s="181">
        <f>Z23*100000+AA23*10-AB23*9</f>
        <v>600032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6</v>
      </c>
      <c r="AK23" s="186">
        <f t="shared" si="5"/>
        <v>5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1000</v>
      </c>
      <c r="AR23" s="176">
        <f>AP25</f>
        <v>601032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6</v>
      </c>
      <c r="AV23" s="71">
        <f t="shared" si="6"/>
        <v>5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6</v>
      </c>
      <c r="BE23" s="124">
        <f>VLOOKUP(3,AS21:AW24,4,FALSE)</f>
        <v>2</v>
      </c>
      <c r="BF23" s="116" t="s">
        <v>13</v>
      </c>
      <c r="BG23" s="124">
        <f>VLOOKUP(3,AS21:AW24,5,FALSE)</f>
        <v>2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Polen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Polen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0</v>
      </c>
      <c r="Y24" s="98"/>
      <c r="Z24" s="183">
        <f>P27</f>
        <v>6</v>
      </c>
      <c r="AA24" s="183">
        <f>T27</f>
        <v>2</v>
      </c>
      <c r="AB24" s="183">
        <f>X27</f>
        <v>2</v>
      </c>
      <c r="AC24" s="183">
        <f>AA24-AB24</f>
        <v>0</v>
      </c>
      <c r="AD24" s="184"/>
      <c r="AE24" s="184"/>
      <c r="AF24" s="184"/>
      <c r="AG24" s="181">
        <f>Z24*100000+AA24*10-AB24*9</f>
        <v>600002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6</v>
      </c>
      <c r="AK24" s="183">
        <f t="shared" si="5"/>
        <v>2</v>
      </c>
      <c r="AL24" s="183">
        <f t="shared" si="5"/>
        <v>2</v>
      </c>
      <c r="AM24" s="71"/>
      <c r="AN24" s="176">
        <f>IF(AJ21=AJ24,IF(E25&gt;G25,1000,0),0)</f>
        <v>1000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601002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6</v>
      </c>
      <c r="AV24" s="71">
        <f t="shared" si="6"/>
        <v>2</v>
      </c>
      <c r="AW24" s="71">
        <f t="shared" si="6"/>
        <v>2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601023</v>
      </c>
      <c r="AO25" s="176">
        <f>AG22+SUM(AO21:AO24)</f>
        <v>-44</v>
      </c>
      <c r="AP25" s="176">
        <f>AG23+SUM(AP21:AP24)</f>
        <v>601032</v>
      </c>
      <c r="AQ25" s="176">
        <f>AG24+SUM(AQ21:AQ24)</f>
        <v>601002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1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>
        <v>4</v>
      </c>
      <c r="BV25" s="116" t="s">
        <v>13</v>
      </c>
      <c r="BW25" s="214">
        <v>5</v>
      </c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0</v>
      </c>
      <c r="O27" s="107">
        <f t="shared" si="7"/>
        <v>6</v>
      </c>
      <c r="P27" s="107">
        <f t="shared" si="7"/>
        <v>6</v>
      </c>
      <c r="Q27" s="107">
        <f t="shared" si="7"/>
        <v>5</v>
      </c>
      <c r="R27" s="107">
        <f t="shared" si="7"/>
        <v>1</v>
      </c>
      <c r="S27" s="107">
        <f t="shared" si="7"/>
        <v>5</v>
      </c>
      <c r="T27" s="107">
        <f t="shared" si="7"/>
        <v>2</v>
      </c>
      <c r="U27" s="107">
        <f t="shared" si="7"/>
        <v>3</v>
      </c>
      <c r="V27" s="107">
        <f t="shared" si="7"/>
        <v>6</v>
      </c>
      <c r="W27" s="107">
        <f t="shared" si="7"/>
        <v>2</v>
      </c>
      <c r="X27" s="107">
        <f t="shared" si="7"/>
        <v>2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20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1</v>
      </c>
      <c r="R32" s="113">
        <f>G32</f>
        <v>0</v>
      </c>
      <c r="S32" s="113"/>
      <c r="T32" s="113"/>
      <c r="U32" s="113">
        <f>G32</f>
        <v>0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4</v>
      </c>
      <c r="AB32" s="179">
        <f>U38</f>
        <v>1</v>
      </c>
      <c r="AC32" s="179">
        <f>AA32-AB32</f>
        <v>3</v>
      </c>
      <c r="AD32" s="180"/>
      <c r="AE32" s="180"/>
      <c r="AF32" s="180"/>
      <c r="AG32" s="181">
        <f>Z32*100000+AA32*10-AB32*9</f>
        <v>700031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4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4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4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Polen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Italien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Polen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1</v>
      </c>
      <c r="U33" s="113"/>
      <c r="V33" s="113"/>
      <c r="W33" s="113">
        <f>G33</f>
        <v>1</v>
      </c>
      <c r="X33" s="113">
        <f>E33</f>
        <v>0</v>
      </c>
      <c r="Y33" s="98"/>
      <c r="Z33" s="98">
        <f>N38</f>
        <v>6</v>
      </c>
      <c r="AA33" s="98">
        <f>R38</f>
        <v>2</v>
      </c>
      <c r="AB33" s="98">
        <f>V38</f>
        <v>1</v>
      </c>
      <c r="AC33" s="98">
        <f>AA33-AB33</f>
        <v>1</v>
      </c>
      <c r="AD33" s="104"/>
      <c r="AE33" s="104"/>
      <c r="AF33" s="104"/>
      <c r="AG33" s="181">
        <f>Z33*100000+AA33*10-AB33*9</f>
        <v>600011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2</v>
      </c>
      <c r="AL33" s="98">
        <f t="shared" si="9"/>
        <v>1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600011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2</v>
      </c>
      <c r="AW33" s="71">
        <f t="shared" si="10"/>
        <v>1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2</v>
      </c>
      <c r="BF33" s="116" t="s">
        <v>13</v>
      </c>
      <c r="BG33" s="55">
        <f>VLOOKUP(2,AS32:AW35,5,FALSE)</f>
        <v>1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Italien</v>
      </c>
      <c r="CJ33" s="98" t="str">
        <f>Spielplan!BQ32</f>
        <v>Italien</v>
      </c>
      <c r="CK33" s="98">
        <f>IF(CJ33=CI33,Punktemodus!$B$17,0)</f>
        <v>15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4</v>
      </c>
      <c r="AC34" s="186">
        <f>AA34-AB34</f>
        <v>-4</v>
      </c>
      <c r="AD34" s="187"/>
      <c r="AE34" s="187"/>
      <c r="AF34" s="187"/>
      <c r="AG34" s="181">
        <f>Z34*100000+AA34*10-AB34*9</f>
        <v>-36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-36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2</v>
      </c>
      <c r="BF34" s="116" t="s">
        <v>13</v>
      </c>
      <c r="BG34" s="124">
        <f>VLOOKUP(3,AS32:AW35,5,FALSE)</f>
        <v>2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1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1</v>
      </c>
      <c r="Y35" s="98"/>
      <c r="Z35" s="183">
        <f>P38</f>
        <v>4</v>
      </c>
      <c r="AA35" s="183">
        <f>T38</f>
        <v>2</v>
      </c>
      <c r="AB35" s="183">
        <f>X38</f>
        <v>2</v>
      </c>
      <c r="AC35" s="183">
        <f>AA35-AB35</f>
        <v>0</v>
      </c>
      <c r="AD35" s="184"/>
      <c r="AE35" s="184"/>
      <c r="AF35" s="184"/>
      <c r="AG35" s="181">
        <f>Z35*100000+AA35*10-AB35*9</f>
        <v>400002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2</v>
      </c>
      <c r="AL35" s="183">
        <f t="shared" si="9"/>
        <v>2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400002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2</v>
      </c>
      <c r="AW35" s="71">
        <f t="shared" si="10"/>
        <v>2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1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700031</v>
      </c>
      <c r="AO36" s="176">
        <f>AG33+SUM(AO32:AO35)</f>
        <v>600011</v>
      </c>
      <c r="AP36" s="176">
        <f>AG34+SUM(AP32:AP35)</f>
        <v>-36</v>
      </c>
      <c r="AQ36" s="176">
        <f>AG35+SUM(AQ32:AQ35)</f>
        <v>400002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6</v>
      </c>
      <c r="O38" s="107">
        <f t="shared" si="11"/>
        <v>0</v>
      </c>
      <c r="P38" s="107">
        <f t="shared" si="11"/>
        <v>4</v>
      </c>
      <c r="Q38" s="107">
        <f t="shared" si="11"/>
        <v>4</v>
      </c>
      <c r="R38" s="107">
        <f t="shared" si="11"/>
        <v>2</v>
      </c>
      <c r="S38" s="107">
        <f t="shared" si="11"/>
        <v>0</v>
      </c>
      <c r="T38" s="107">
        <f t="shared" si="11"/>
        <v>2</v>
      </c>
      <c r="U38" s="107">
        <f t="shared" si="11"/>
        <v>1</v>
      </c>
      <c r="V38" s="107">
        <f t="shared" si="11"/>
        <v>1</v>
      </c>
      <c r="W38" s="107">
        <f t="shared" si="11"/>
        <v>4</v>
      </c>
      <c r="X38" s="107">
        <f t="shared" si="11"/>
        <v>2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20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Polen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Polen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0</v>
      </c>
      <c r="R43" s="113">
        <f>G43</f>
        <v>2</v>
      </c>
      <c r="S43" s="113"/>
      <c r="T43" s="113"/>
      <c r="U43" s="113">
        <f>G43</f>
        <v>2</v>
      </c>
      <c r="V43" s="113">
        <f>E43</f>
        <v>0</v>
      </c>
      <c r="W43" s="113"/>
      <c r="X43" s="113"/>
      <c r="Y43" s="98"/>
      <c r="Z43" s="179">
        <f>M49</f>
        <v>1</v>
      </c>
      <c r="AA43" s="179">
        <f>Q49</f>
        <v>1</v>
      </c>
      <c r="AB43" s="179">
        <f>U49</f>
        <v>4</v>
      </c>
      <c r="AC43" s="179">
        <f>AA43-AB43</f>
        <v>-3</v>
      </c>
      <c r="AD43" s="180"/>
      <c r="AE43" s="180"/>
      <c r="AF43" s="180"/>
      <c r="AG43" s="181">
        <f>Z43*100000+AA43*10-AB43*9</f>
        <v>99974</v>
      </c>
      <c r="AH43" s="182">
        <f>IF(AG43="","",RANK(AG43,AG43:AG46,0)+ROW(A34)%%)</f>
        <v>4.0034000000000001</v>
      </c>
      <c r="AI43" s="182" t="str">
        <f>C43</f>
        <v>Frankreich</v>
      </c>
      <c r="AJ43" s="179">
        <f t="shared" ref="AJ43:AL46" si="13">Z43</f>
        <v>1</v>
      </c>
      <c r="AK43" s="179">
        <f t="shared" si="13"/>
        <v>1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99974</v>
      </c>
      <c r="AS43" s="80">
        <f>ROUND(IF(AR43="","",RANK(AR43,AR43:AR46,0)+ROW(A34)%%),0)</f>
        <v>4</v>
      </c>
      <c r="AT43" s="71" t="str">
        <f t="shared" ref="AT43:AW46" si="14">AI43</f>
        <v>Frankreich</v>
      </c>
      <c r="AU43" s="71">
        <f t="shared" si="14"/>
        <v>1</v>
      </c>
      <c r="AV43" s="71">
        <f t="shared" si="14"/>
        <v>1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7</v>
      </c>
      <c r="AA44" s="98">
        <f>R49</f>
        <v>5</v>
      </c>
      <c r="AB44" s="98">
        <f>V49</f>
        <v>2</v>
      </c>
      <c r="AC44" s="98">
        <f>AA44-AB44</f>
        <v>3</v>
      </c>
      <c r="AD44" s="104"/>
      <c r="AE44" s="104"/>
      <c r="AF44" s="104"/>
      <c r="AG44" s="181">
        <f>Z44*100000+AA44*10-AB44*9</f>
        <v>700032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5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700032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5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Ukraine</v>
      </c>
      <c r="BC44" s="16"/>
      <c r="BD44" s="66">
        <f>VLOOKUP(2,AS43:AW46,3,FALSE)</f>
        <v>5</v>
      </c>
      <c r="BE44" s="67">
        <f>VLOOKUP(2,AS43:AW46,4,FALSE)</f>
        <v>3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56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0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-1</v>
      </c>
      <c r="M45" s="113">
        <f>IF($E45="",0,IF($E45&gt;$G45,3,IF($E45=G45,1,0)))</f>
        <v>0</v>
      </c>
      <c r="N45" s="113"/>
      <c r="O45" s="113">
        <f>IF($G45="",0,IF($E45&gt;$G45,0,IF($E45=$G45,1,3)))</f>
        <v>3</v>
      </c>
      <c r="P45" s="113"/>
      <c r="Q45" s="113">
        <f>E45</f>
        <v>0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0</v>
      </c>
      <c r="X45" s="113"/>
      <c r="Y45" s="98"/>
      <c r="Z45" s="186">
        <f>O49</f>
        <v>5</v>
      </c>
      <c r="AA45" s="186">
        <f>S49</f>
        <v>3</v>
      </c>
      <c r="AB45" s="186">
        <f>W49</f>
        <v>2</v>
      </c>
      <c r="AC45" s="186">
        <f>AA45-AB45</f>
        <v>1</v>
      </c>
      <c r="AD45" s="187"/>
      <c r="AE45" s="187"/>
      <c r="AF45" s="187"/>
      <c r="AG45" s="181">
        <f>Z45*100000+AA45*10-AB45*9</f>
        <v>500012</v>
      </c>
      <c r="AH45" s="188">
        <f>IF(AG45="","",RANK(AG45,AG43:AG46,0)+ROW(A34)%%)</f>
        <v>2.0034000000000001</v>
      </c>
      <c r="AI45" s="188" t="str">
        <f>C44</f>
        <v>Ukraine</v>
      </c>
      <c r="AJ45" s="186">
        <f t="shared" si="13"/>
        <v>5</v>
      </c>
      <c r="AK45" s="186">
        <f t="shared" si="13"/>
        <v>3</v>
      </c>
      <c r="AL45" s="186">
        <f t="shared" si="13"/>
        <v>2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500012</v>
      </c>
      <c r="AS45" s="80">
        <f>ROUND(IF(AR45="","",RANK(AR45,AR43:AR46,0)+ROW(A34)%%),0)</f>
        <v>2</v>
      </c>
      <c r="AT45" s="71" t="str">
        <f t="shared" si="14"/>
        <v>Ukraine</v>
      </c>
      <c r="AU45" s="71">
        <f t="shared" si="14"/>
        <v>5</v>
      </c>
      <c r="AV45" s="71">
        <f t="shared" si="14"/>
        <v>3</v>
      </c>
      <c r="AW45" s="71">
        <f t="shared" si="14"/>
        <v>2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2</v>
      </c>
      <c r="BE45" s="124">
        <f>VLOOKUP(3,AS43:AW46,4,FALSE)</f>
        <v>3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2</v>
      </c>
      <c r="AA46" s="183">
        <f>T49</f>
        <v>3</v>
      </c>
      <c r="AB46" s="183">
        <f>X49</f>
        <v>4</v>
      </c>
      <c r="AC46" s="183">
        <f>AA46-AB46</f>
        <v>-1</v>
      </c>
      <c r="AD46" s="184"/>
      <c r="AE46" s="184"/>
      <c r="AF46" s="184"/>
      <c r="AG46" s="181">
        <f>Z46*100000+AA46*10-AB46*9</f>
        <v>199994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2</v>
      </c>
      <c r="AK46" s="183">
        <f t="shared" si="13"/>
        <v>3</v>
      </c>
      <c r="AL46" s="183">
        <f t="shared" si="13"/>
        <v>4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199994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2</v>
      </c>
      <c r="AV46" s="71">
        <f t="shared" si="14"/>
        <v>3</v>
      </c>
      <c r="AW46" s="71">
        <f t="shared" si="14"/>
        <v>4</v>
      </c>
      <c r="AX46" s="71"/>
      <c r="AY46" s="71"/>
      <c r="AZ46" s="98"/>
      <c r="BA46" s="122">
        <v>4</v>
      </c>
      <c r="BB46" s="226" t="str">
        <f>IF(G44="",H44,VLOOKUP(4,AS43:AT46,2,FALSE))</f>
        <v>Frankreich</v>
      </c>
      <c r="BC46" s="123"/>
      <c r="BD46" s="124">
        <f>VLOOKUP(4,AS43:AW46,3,FALSE)</f>
        <v>1</v>
      </c>
      <c r="BE46" s="124">
        <f>VLOOKUP(4,AS43:AW46,4,FALSE)</f>
        <v>1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99974</v>
      </c>
      <c r="AO47" s="176">
        <f>AG44+SUM(AO43:AO46)</f>
        <v>700032</v>
      </c>
      <c r="AP47" s="176">
        <f>AG45+SUM(AP43:AP46)</f>
        <v>500012</v>
      </c>
      <c r="AQ47" s="176">
        <f>AG46+SUM(AQ43:AQ46)</f>
        <v>199994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1</v>
      </c>
      <c r="N49" s="107">
        <f t="shared" ref="N49:X49" si="15">SUM(N43:N48)</f>
        <v>7</v>
      </c>
      <c r="O49" s="107">
        <f t="shared" si="15"/>
        <v>5</v>
      </c>
      <c r="P49" s="107">
        <f t="shared" si="15"/>
        <v>2</v>
      </c>
      <c r="Q49" s="107">
        <f t="shared" si="15"/>
        <v>1</v>
      </c>
      <c r="R49" s="107">
        <f t="shared" si="15"/>
        <v>5</v>
      </c>
      <c r="S49" s="107">
        <f t="shared" si="15"/>
        <v>3</v>
      </c>
      <c r="T49" s="107">
        <f t="shared" si="15"/>
        <v>3</v>
      </c>
      <c r="U49" s="107">
        <f t="shared" si="15"/>
        <v>4</v>
      </c>
      <c r="V49" s="107">
        <f t="shared" si="15"/>
        <v>2</v>
      </c>
      <c r="W49" s="107">
        <f t="shared" si="15"/>
        <v>2</v>
      </c>
      <c r="X49" s="107">
        <f t="shared" si="15"/>
        <v>4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133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7</v>
      </c>
      <c r="CG49" s="118">
        <f>CF16+CF27+CF38+CF49</f>
        <v>56</v>
      </c>
      <c r="CH49" s="98"/>
      <c r="CI49" s="98"/>
      <c r="CJ49" s="98"/>
      <c r="CK49" s="98"/>
      <c r="CL49" s="98"/>
      <c r="CM49" s="121">
        <f>CM41+CG49</f>
        <v>133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1181102362204722" right="0.15748031496062992" top="0.51181102362204722" bottom="0.31496062992125984" header="0.19685039370078741" footer="0.19685039370078741"/>
  <pageSetup paperSize="9" scale="40" orientation="landscape" r:id="rId1"/>
  <headerFooter alignWithMargins="0">
    <oddFooter>&amp;R&amp;8www.podlech.ch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363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Sören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Sören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3</v>
      </c>
      <c r="AB10" s="179">
        <f>U16</f>
        <v>2</v>
      </c>
      <c r="AC10" s="179">
        <f>AA10-AB10</f>
        <v>1</v>
      </c>
      <c r="AD10" s="180"/>
      <c r="AE10" s="180"/>
      <c r="AF10" s="180"/>
      <c r="AG10" s="181">
        <f>Z10*100000+AA10*10-AB10*9</f>
        <v>500012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3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500012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3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1</v>
      </c>
      <c r="T11" s="113">
        <f>G11</f>
        <v>0</v>
      </c>
      <c r="U11" s="113"/>
      <c r="V11" s="113"/>
      <c r="W11" s="113">
        <f>G11</f>
        <v>0</v>
      </c>
      <c r="X11" s="113">
        <f>E11</f>
        <v>1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5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4</v>
      </c>
      <c r="AB12" s="186">
        <f>W16</f>
        <v>1</v>
      </c>
      <c r="AC12" s="186">
        <f>AA12-AB12</f>
        <v>3</v>
      </c>
      <c r="AD12" s="187"/>
      <c r="AE12" s="187"/>
      <c r="AF12" s="187"/>
      <c r="AG12" s="181">
        <f>Z12*100000+AA12*10-AB12*9</f>
        <v>700031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4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4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2</v>
      </c>
      <c r="BE12" s="124">
        <f>VLOOKUP(3,AS10:AW13,4,FALSE)</f>
        <v>2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2</v>
      </c>
      <c r="AA13" s="183">
        <f>T16</f>
        <v>2</v>
      </c>
      <c r="AB13" s="183">
        <f>X16</f>
        <v>3</v>
      </c>
      <c r="AC13" s="183">
        <f>AA13-AB13</f>
        <v>-1</v>
      </c>
      <c r="AD13" s="184"/>
      <c r="AE13" s="184"/>
      <c r="AF13" s="184"/>
      <c r="AG13" s="181">
        <f>Z13*100000+AA13*10-AB13*9</f>
        <v>199993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2</v>
      </c>
      <c r="AK13" s="183">
        <f t="shared" si="1"/>
        <v>2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199993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2</v>
      </c>
      <c r="AV13" s="71">
        <f t="shared" si="2"/>
        <v>2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500012</v>
      </c>
      <c r="AO14" s="176">
        <f>AG11+SUM(AO10:AO13)</f>
        <v>99974</v>
      </c>
      <c r="AP14" s="176">
        <f>AG12+SUM(AP10:AP13)</f>
        <v>700031</v>
      </c>
      <c r="AQ14" s="176">
        <f>AG13+SUM(AQ10:AQ13)</f>
        <v>199993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1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1</v>
      </c>
      <c r="O16" s="107">
        <f t="shared" si="3"/>
        <v>7</v>
      </c>
      <c r="P16" s="107">
        <f t="shared" si="3"/>
        <v>2</v>
      </c>
      <c r="Q16" s="107">
        <f t="shared" si="3"/>
        <v>3</v>
      </c>
      <c r="R16" s="107">
        <f t="shared" si="3"/>
        <v>1</v>
      </c>
      <c r="S16" s="107">
        <f t="shared" si="3"/>
        <v>4</v>
      </c>
      <c r="T16" s="107">
        <f t="shared" si="3"/>
        <v>2</v>
      </c>
      <c r="U16" s="107">
        <f t="shared" si="3"/>
        <v>2</v>
      </c>
      <c r="V16" s="107">
        <f t="shared" si="3"/>
        <v>4</v>
      </c>
      <c r="W16" s="107">
        <f t="shared" si="3"/>
        <v>1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0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17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28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7</v>
      </c>
      <c r="AA21" s="179">
        <f>Q27</f>
        <v>7</v>
      </c>
      <c r="AB21" s="179">
        <f>U27</f>
        <v>4</v>
      </c>
      <c r="AC21" s="179">
        <f>AA21-AB21</f>
        <v>3</v>
      </c>
      <c r="AD21" s="180"/>
      <c r="AE21" s="180"/>
      <c r="AF21" s="180"/>
      <c r="AG21" s="181">
        <f>Z21*100000+AA21*10-AB21*9</f>
        <v>700034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7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7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2</v>
      </c>
      <c r="AB22" s="98">
        <f>V27</f>
        <v>8</v>
      </c>
      <c r="AC22" s="98">
        <f>AA22-AB22</f>
        <v>-6</v>
      </c>
      <c r="AD22" s="104"/>
      <c r="AE22" s="104"/>
      <c r="AF22" s="104"/>
      <c r="AG22" s="181">
        <f>Z22*100000+AA22*10-AB22*9</f>
        <v>-52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2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-52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2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7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7</v>
      </c>
      <c r="AB23" s="186">
        <f>W27</f>
        <v>3</v>
      </c>
      <c r="AC23" s="186">
        <f>AA23-AB23</f>
        <v>4</v>
      </c>
      <c r="AD23" s="187"/>
      <c r="AE23" s="187"/>
      <c r="AF23" s="187"/>
      <c r="AG23" s="181">
        <f>Z23*100000+AA23*10-AB23*9</f>
        <v>700043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7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7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4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1</v>
      </c>
      <c r="Y24" s="98"/>
      <c r="Z24" s="183">
        <f>P27</f>
        <v>3</v>
      </c>
      <c r="AA24" s="183">
        <f>T27</f>
        <v>4</v>
      </c>
      <c r="AB24" s="183">
        <f>X27</f>
        <v>5</v>
      </c>
      <c r="AC24" s="183">
        <f>AA24-AB24</f>
        <v>-1</v>
      </c>
      <c r="AD24" s="184"/>
      <c r="AE24" s="184"/>
      <c r="AF24" s="184"/>
      <c r="AG24" s="181">
        <f>Z24*100000+AA24*10-AB24*9</f>
        <v>299995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4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299995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4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2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700034</v>
      </c>
      <c r="AO25" s="176">
        <f>AG22+SUM(AO21:AO24)</f>
        <v>-52</v>
      </c>
      <c r="AP25" s="176">
        <f>AG23+SUM(AP21:AP24)</f>
        <v>700043</v>
      </c>
      <c r="AQ25" s="176">
        <f>AG24+SUM(AQ21:AQ24)</f>
        <v>299995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3</v>
      </c>
      <c r="BO25" s="116" t="s">
        <v>13</v>
      </c>
      <c r="BP25" s="214">
        <v>1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0</v>
      </c>
      <c r="O27" s="107">
        <f t="shared" si="7"/>
        <v>7</v>
      </c>
      <c r="P27" s="107">
        <f t="shared" si="7"/>
        <v>3</v>
      </c>
      <c r="Q27" s="107">
        <f t="shared" si="7"/>
        <v>7</v>
      </c>
      <c r="R27" s="107">
        <f t="shared" si="7"/>
        <v>2</v>
      </c>
      <c r="S27" s="107">
        <f t="shared" si="7"/>
        <v>7</v>
      </c>
      <c r="T27" s="107">
        <f t="shared" si="7"/>
        <v>4</v>
      </c>
      <c r="U27" s="107">
        <f t="shared" si="7"/>
        <v>4</v>
      </c>
      <c r="V27" s="107">
        <f t="shared" si="7"/>
        <v>8</v>
      </c>
      <c r="W27" s="107">
        <f t="shared" si="7"/>
        <v>3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17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7</v>
      </c>
      <c r="AB32" s="179">
        <f>U38</f>
        <v>2</v>
      </c>
      <c r="AC32" s="179">
        <f>AA32-AB32</f>
        <v>5</v>
      </c>
      <c r="AD32" s="180"/>
      <c r="AE32" s="180"/>
      <c r="AF32" s="180"/>
      <c r="AG32" s="181">
        <f>Z32*100000+AA32*10-AB32*9</f>
        <v>900052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7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900052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7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Niederlande</v>
      </c>
      <c r="BM32" s="70"/>
      <c r="BN32" s="214">
        <v>3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Niederlande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3</v>
      </c>
      <c r="U33" s="113"/>
      <c r="V33" s="113"/>
      <c r="W33" s="113">
        <f>G33</f>
        <v>3</v>
      </c>
      <c r="X33" s="113">
        <f>E33</f>
        <v>1</v>
      </c>
      <c r="Y33" s="98"/>
      <c r="Z33" s="98">
        <f>N38</f>
        <v>4</v>
      </c>
      <c r="AA33" s="98">
        <f>R38</f>
        <v>4</v>
      </c>
      <c r="AB33" s="98">
        <f>V38</f>
        <v>4</v>
      </c>
      <c r="AC33" s="98">
        <f>AA33-AB33</f>
        <v>0</v>
      </c>
      <c r="AD33" s="104"/>
      <c r="AE33" s="104"/>
      <c r="AF33" s="104"/>
      <c r="AG33" s="181">
        <f>Z33*100000+AA33*10-AB33*9</f>
        <v>400004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4</v>
      </c>
      <c r="AK33" s="98">
        <f t="shared" si="9"/>
        <v>4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400004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4</v>
      </c>
      <c r="AV33" s="71">
        <f t="shared" si="10"/>
        <v>4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5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1</v>
      </c>
      <c r="CE33" s="98">
        <f>IF(E33=Spielplan!E33,IF(G33=Spielplan!G33,Punktemodus!$B$5,0),0)</f>
        <v>2</v>
      </c>
      <c r="CF33" s="117">
        <f>IF(Spielplan!E33&lt;&gt;"",SUM(BZ33:CE33),0)</f>
        <v>9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2</v>
      </c>
      <c r="AB34" s="186">
        <f>W38</f>
        <v>8</v>
      </c>
      <c r="AC34" s="186">
        <f>AA34-AB34</f>
        <v>-6</v>
      </c>
      <c r="AD34" s="187"/>
      <c r="AE34" s="187"/>
      <c r="AF34" s="187"/>
      <c r="AG34" s="181">
        <f>Z34*100000+AA34*10-AB34*9</f>
        <v>-52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8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-52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8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4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5</v>
      </c>
      <c r="AB35" s="183">
        <f>X38</f>
        <v>4</v>
      </c>
      <c r="AC35" s="183">
        <f>AA35-AB35</f>
        <v>1</v>
      </c>
      <c r="AD35" s="184"/>
      <c r="AE35" s="184"/>
      <c r="AF35" s="184"/>
      <c r="AG35" s="181">
        <f>Z35*100000+AA35*10-AB35*9</f>
        <v>400014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5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400014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5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8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900052</v>
      </c>
      <c r="AO36" s="176">
        <f>AG33+SUM(AO32:AO35)</f>
        <v>400004</v>
      </c>
      <c r="AP36" s="176">
        <f>AG34+SUM(AP32:AP35)</f>
        <v>-52</v>
      </c>
      <c r="AQ36" s="176">
        <f>AG35+SUM(AQ32:AQ35)</f>
        <v>400014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1</v>
      </c>
      <c r="T37" s="113"/>
      <c r="U37" s="113"/>
      <c r="V37" s="113">
        <f>G37</f>
        <v>1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0</v>
      </c>
      <c r="P38" s="107">
        <f t="shared" si="11"/>
        <v>4</v>
      </c>
      <c r="Q38" s="107">
        <f t="shared" si="11"/>
        <v>7</v>
      </c>
      <c r="R38" s="107">
        <f t="shared" si="11"/>
        <v>4</v>
      </c>
      <c r="S38" s="107">
        <f t="shared" si="11"/>
        <v>2</v>
      </c>
      <c r="T38" s="107">
        <f t="shared" si="11"/>
        <v>5</v>
      </c>
      <c r="U38" s="107">
        <f t="shared" si="11"/>
        <v>2</v>
      </c>
      <c r="V38" s="107">
        <f t="shared" si="11"/>
        <v>4</v>
      </c>
      <c r="W38" s="107">
        <f t="shared" si="11"/>
        <v>8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36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48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6</v>
      </c>
      <c r="AA43" s="179">
        <f>Q49</f>
        <v>3</v>
      </c>
      <c r="AB43" s="179">
        <f>U49</f>
        <v>2</v>
      </c>
      <c r="AC43" s="179">
        <f>AA43-AB43</f>
        <v>1</v>
      </c>
      <c r="AD43" s="180"/>
      <c r="AE43" s="180"/>
      <c r="AF43" s="180"/>
      <c r="AG43" s="181">
        <f>Z43*100000+AA43*10-AB43*9</f>
        <v>600012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3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600012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3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9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9</v>
      </c>
      <c r="AA44" s="98">
        <f>R49</f>
        <v>5</v>
      </c>
      <c r="AB44" s="98">
        <f>V49</f>
        <v>2</v>
      </c>
      <c r="AC44" s="98">
        <f>AA44-AB44</f>
        <v>3</v>
      </c>
      <c r="AD44" s="104"/>
      <c r="AE44" s="104"/>
      <c r="AF44" s="104"/>
      <c r="AG44" s="181">
        <f>Z44*100000+AA44*10-AB44*9</f>
        <v>900032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9</v>
      </c>
      <c r="AK44" s="98">
        <f t="shared" si="13"/>
        <v>5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900032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9</v>
      </c>
      <c r="AV44" s="71">
        <f t="shared" si="14"/>
        <v>5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3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88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1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1</v>
      </c>
      <c r="X45" s="113"/>
      <c r="Y45" s="98"/>
      <c r="Z45" s="186">
        <f>O49</f>
        <v>1</v>
      </c>
      <c r="AA45" s="186">
        <f>S49</f>
        <v>2</v>
      </c>
      <c r="AB45" s="186">
        <f>W49</f>
        <v>4</v>
      </c>
      <c r="AC45" s="186">
        <f>AA45-AB45</f>
        <v>-2</v>
      </c>
      <c r="AD45" s="187"/>
      <c r="AE45" s="187"/>
      <c r="AF45" s="187"/>
      <c r="AG45" s="181">
        <f>Z45*100000+AA45*10-AB45*9</f>
        <v>99984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1</v>
      </c>
      <c r="AK45" s="186">
        <f t="shared" si="13"/>
        <v>2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99984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1</v>
      </c>
      <c r="AV45" s="71">
        <f t="shared" si="14"/>
        <v>2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1</v>
      </c>
      <c r="BE45" s="124">
        <f>VLOOKUP(3,AS43:AW46,4,FALSE)</f>
        <v>2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28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1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1</v>
      </c>
      <c r="Y46" s="98"/>
      <c r="Z46" s="183">
        <f>P49</f>
        <v>1</v>
      </c>
      <c r="AA46" s="183">
        <f>T49</f>
        <v>1</v>
      </c>
      <c r="AB46" s="183">
        <f>X49</f>
        <v>3</v>
      </c>
      <c r="AC46" s="183">
        <f>AA46-AB46</f>
        <v>-2</v>
      </c>
      <c r="AD46" s="184"/>
      <c r="AE46" s="184"/>
      <c r="AF46" s="184"/>
      <c r="AG46" s="181">
        <f>Z46*100000+AA46*10-AB46*9</f>
        <v>99983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1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99983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1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1</v>
      </c>
      <c r="BF46" s="116" t="s">
        <v>13</v>
      </c>
      <c r="BG46" s="124">
        <f>VLOOKUP(4,AS43:AW46,5,FALSE)</f>
        <v>3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600012</v>
      </c>
      <c r="AO47" s="176">
        <f>AG44+SUM(AO43:AO46)</f>
        <v>900032</v>
      </c>
      <c r="AP47" s="176">
        <f>AG45+SUM(AP43:AP46)</f>
        <v>99984</v>
      </c>
      <c r="AQ47" s="176">
        <f>AG46+SUM(AQ43:AQ46)</f>
        <v>99983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9</v>
      </c>
      <c r="O49" s="107">
        <f t="shared" si="15"/>
        <v>1</v>
      </c>
      <c r="P49" s="107">
        <f t="shared" si="15"/>
        <v>1</v>
      </c>
      <c r="Q49" s="107">
        <f t="shared" si="15"/>
        <v>3</v>
      </c>
      <c r="R49" s="107">
        <f t="shared" si="15"/>
        <v>5</v>
      </c>
      <c r="S49" s="107">
        <f t="shared" si="15"/>
        <v>2</v>
      </c>
      <c r="T49" s="107">
        <f t="shared" si="15"/>
        <v>1</v>
      </c>
      <c r="U49" s="107">
        <f t="shared" si="15"/>
        <v>2</v>
      </c>
      <c r="V49" s="107">
        <f t="shared" si="15"/>
        <v>2</v>
      </c>
      <c r="W49" s="107">
        <f t="shared" si="15"/>
        <v>4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136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18</v>
      </c>
      <c r="CG49" s="118">
        <f>CF16+CF27+CF38+CF49</f>
        <v>88</v>
      </c>
      <c r="CH49" s="98"/>
      <c r="CI49" s="98"/>
      <c r="CJ49" s="98"/>
      <c r="CK49" s="98"/>
      <c r="CL49" s="98"/>
      <c r="CM49" s="121">
        <f>CM41+CG49</f>
        <v>136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Q28" sqref="BQ28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342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Christine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Christine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5</v>
      </c>
      <c r="AA10" s="179">
        <f>Q16</f>
        <v>5</v>
      </c>
      <c r="AB10" s="179">
        <f>U16</f>
        <v>3</v>
      </c>
      <c r="AC10" s="179">
        <f>AA10-AB10</f>
        <v>2</v>
      </c>
      <c r="AD10" s="180"/>
      <c r="AE10" s="180"/>
      <c r="AF10" s="180"/>
      <c r="AG10" s="181">
        <f>Z10*100000+AA10*10-AB10*9</f>
        <v>500023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5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500023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5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5</v>
      </c>
      <c r="BE10" s="20">
        <f>VLOOKUP(1,AS10:AW13,4,FALSE)</f>
        <v>6</v>
      </c>
      <c r="BF10" s="116" t="s">
        <v>13</v>
      </c>
      <c r="BG10" s="20">
        <f>VLOOKUP(1,AS10:AW13,5,FALSE)</f>
        <v>4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1</v>
      </c>
      <c r="AA11" s="98">
        <f>R16</f>
        <v>2</v>
      </c>
      <c r="AB11" s="98">
        <f>V16</f>
        <v>6</v>
      </c>
      <c r="AC11" s="98">
        <f>AA11-AB11</f>
        <v>-4</v>
      </c>
      <c r="AD11" s="104"/>
      <c r="AE11" s="104"/>
      <c r="AF11" s="104"/>
      <c r="AG11" s="181">
        <f>Z11*100000+AA11*10-AB11*9</f>
        <v>99966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2</v>
      </c>
      <c r="AL11" s="98">
        <f t="shared" si="1"/>
        <v>6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99966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2</v>
      </c>
      <c r="AW11" s="71">
        <f t="shared" si="2"/>
        <v>6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5</v>
      </c>
      <c r="BE11" s="30">
        <f>VLOOKUP(2,AS10:AW13,4,FALSE)</f>
        <v>5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2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2</v>
      </c>
      <c r="X12" s="113"/>
      <c r="Y12" s="98"/>
      <c r="Z12" s="186">
        <f>O16</f>
        <v>5</v>
      </c>
      <c r="AA12" s="186">
        <f>S16</f>
        <v>6</v>
      </c>
      <c r="AB12" s="186">
        <f>W16</f>
        <v>4</v>
      </c>
      <c r="AC12" s="186">
        <f>AA12-AB12</f>
        <v>2</v>
      </c>
      <c r="AD12" s="187"/>
      <c r="AE12" s="187"/>
      <c r="AF12" s="187"/>
      <c r="AG12" s="181">
        <f>Z12*100000+AA12*10-AB12*9</f>
        <v>500024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5</v>
      </c>
      <c r="AK12" s="186">
        <f t="shared" si="1"/>
        <v>6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500024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5</v>
      </c>
      <c r="AV12" s="71">
        <f t="shared" si="2"/>
        <v>6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3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2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5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3</v>
      </c>
      <c r="AA13" s="183">
        <f>T16</f>
        <v>3</v>
      </c>
      <c r="AB13" s="183">
        <f>X16</f>
        <v>3</v>
      </c>
      <c r="AC13" s="183">
        <f>AA13-AB13</f>
        <v>0</v>
      </c>
      <c r="AD13" s="184"/>
      <c r="AE13" s="184"/>
      <c r="AF13" s="184"/>
      <c r="AG13" s="181">
        <f>Z13*100000+AA13*10-AB13*9</f>
        <v>300003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3</v>
      </c>
      <c r="AK13" s="183">
        <f t="shared" si="1"/>
        <v>3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300003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3</v>
      </c>
      <c r="AV13" s="71">
        <f t="shared" si="2"/>
        <v>3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500023</v>
      </c>
      <c r="AO14" s="176">
        <f>AG11+SUM(AO10:AO13)</f>
        <v>99966</v>
      </c>
      <c r="AP14" s="176">
        <f>AG12+SUM(AP10:AP13)</f>
        <v>500024</v>
      </c>
      <c r="AQ14" s="176">
        <f>AG13+SUM(AQ10:AQ13)</f>
        <v>300003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3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3</v>
      </c>
      <c r="T15" s="113"/>
      <c r="U15" s="113"/>
      <c r="V15" s="113">
        <f>G15</f>
        <v>3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1</v>
      </c>
      <c r="O16" s="107">
        <f t="shared" si="3"/>
        <v>5</v>
      </c>
      <c r="P16" s="107">
        <f t="shared" si="3"/>
        <v>3</v>
      </c>
      <c r="Q16" s="107">
        <f t="shared" si="3"/>
        <v>5</v>
      </c>
      <c r="R16" s="107">
        <f t="shared" si="3"/>
        <v>2</v>
      </c>
      <c r="S16" s="107">
        <f t="shared" si="3"/>
        <v>6</v>
      </c>
      <c r="T16" s="107">
        <f t="shared" si="3"/>
        <v>3</v>
      </c>
      <c r="U16" s="107">
        <f t="shared" si="3"/>
        <v>3</v>
      </c>
      <c r="V16" s="107">
        <f t="shared" si="3"/>
        <v>6</v>
      </c>
      <c r="W16" s="107">
        <f t="shared" si="3"/>
        <v>4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Ukraine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9</v>
      </c>
      <c r="CG16" s="98"/>
      <c r="CH16" s="105" t="s">
        <v>128</v>
      </c>
      <c r="CI16" s="98" t="str">
        <f>BL16</f>
        <v>Ukraine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0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21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500014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500014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4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1</v>
      </c>
      <c r="AA22" s="98">
        <f>R27</f>
        <v>4</v>
      </c>
      <c r="AB22" s="98">
        <f>V27</f>
        <v>7</v>
      </c>
      <c r="AC22" s="98">
        <f>AA22-AB22</f>
        <v>-3</v>
      </c>
      <c r="AD22" s="104"/>
      <c r="AE22" s="104"/>
      <c r="AF22" s="104"/>
      <c r="AG22" s="181">
        <f>Z22*100000+AA22*10-AB22*9</f>
        <v>99977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4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99977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4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5</v>
      </c>
      <c r="BE22" s="37">
        <f>VLOOKUP(2,AS21:AW24,4,FALSE)</f>
        <v>5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7</v>
      </c>
      <c r="AB23" s="186">
        <f>W27</f>
        <v>4</v>
      </c>
      <c r="AC23" s="186">
        <f>AA23-AB23</f>
        <v>3</v>
      </c>
      <c r="AD23" s="187"/>
      <c r="AE23" s="187"/>
      <c r="AF23" s="187"/>
      <c r="AG23" s="181">
        <f>Z23*100000+AA23*10-AB23*9</f>
        <v>700034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7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700034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7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2</v>
      </c>
      <c r="BE23" s="124">
        <f>VLOOKUP(3,AS21:AW24,4,FALSE)</f>
        <v>4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2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2</v>
      </c>
      <c r="Y24" s="98"/>
      <c r="Z24" s="183">
        <f>P27</f>
        <v>2</v>
      </c>
      <c r="AA24" s="183">
        <f>T27</f>
        <v>4</v>
      </c>
      <c r="AB24" s="183">
        <f>X27</f>
        <v>5</v>
      </c>
      <c r="AC24" s="183">
        <f>AA24-AB24</f>
        <v>-1</v>
      </c>
      <c r="AD24" s="184"/>
      <c r="AE24" s="184"/>
      <c r="AF24" s="184"/>
      <c r="AG24" s="181">
        <f>Z24*100000+AA24*10-AB24*9</f>
        <v>199995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2</v>
      </c>
      <c r="AK24" s="183">
        <f t="shared" si="5"/>
        <v>4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199995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2</v>
      </c>
      <c r="AV24" s="71">
        <f t="shared" si="6"/>
        <v>4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4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1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500014</v>
      </c>
      <c r="AO25" s="176">
        <f>AG22+SUM(AO21:AO24)</f>
        <v>99977</v>
      </c>
      <c r="AP25" s="176">
        <f>AG23+SUM(AP21:AP24)</f>
        <v>700034</v>
      </c>
      <c r="AQ25" s="176">
        <f>AG24+SUM(AQ21:AQ24)</f>
        <v>199995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3</v>
      </c>
      <c r="BO25" s="116" t="s">
        <v>13</v>
      </c>
      <c r="BP25" s="214">
        <v>1</v>
      </c>
      <c r="BQ25" s="13" t="str">
        <f>IF(BP16="","",IF(BN16=BP16,IF(BU16&gt;BW16,BL16,BQ16),IF(BN16&gt;BP16,BL16,BQ16)))</f>
        <v>Ukraine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3</v>
      </c>
      <c r="T26" s="113"/>
      <c r="U26" s="113"/>
      <c r="V26" s="113">
        <f>G26</f>
        <v>3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Ukraine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1</v>
      </c>
      <c r="O27" s="107">
        <f t="shared" si="7"/>
        <v>7</v>
      </c>
      <c r="P27" s="107">
        <f t="shared" si="7"/>
        <v>2</v>
      </c>
      <c r="Q27" s="107">
        <f t="shared" si="7"/>
        <v>5</v>
      </c>
      <c r="R27" s="107">
        <f t="shared" si="7"/>
        <v>4</v>
      </c>
      <c r="S27" s="107">
        <f t="shared" si="7"/>
        <v>7</v>
      </c>
      <c r="T27" s="107">
        <f t="shared" si="7"/>
        <v>4</v>
      </c>
      <c r="U27" s="107">
        <f t="shared" si="7"/>
        <v>4</v>
      </c>
      <c r="V27" s="107">
        <f t="shared" si="7"/>
        <v>7</v>
      </c>
      <c r="W27" s="107">
        <f t="shared" si="7"/>
        <v>4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15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5</v>
      </c>
      <c r="AA32" s="179">
        <f>Q38</f>
        <v>4</v>
      </c>
      <c r="AB32" s="179">
        <f>U38</f>
        <v>3</v>
      </c>
      <c r="AC32" s="179">
        <f>AA32-AB32</f>
        <v>1</v>
      </c>
      <c r="AD32" s="180"/>
      <c r="AE32" s="180"/>
      <c r="AF32" s="180"/>
      <c r="AG32" s="181">
        <f>Z32*100000+AA32*10-AB32*9</f>
        <v>500013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5</v>
      </c>
      <c r="AK32" s="179">
        <f t="shared" si="9"/>
        <v>4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500013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5</v>
      </c>
      <c r="AV32" s="71">
        <f t="shared" si="10"/>
        <v>4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5</v>
      </c>
      <c r="BE32" s="26">
        <f>VLOOKUP(1,AS32:AW35,4,FALSE)</f>
        <v>4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Niederlande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Niederlande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0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0</v>
      </c>
      <c r="T33" s="113">
        <f>G33</f>
        <v>0</v>
      </c>
      <c r="U33" s="113"/>
      <c r="V33" s="113"/>
      <c r="W33" s="113">
        <f>G33</f>
        <v>0</v>
      </c>
      <c r="X33" s="113">
        <f>E33</f>
        <v>0</v>
      </c>
      <c r="Y33" s="98"/>
      <c r="Z33" s="98">
        <f>N38</f>
        <v>5</v>
      </c>
      <c r="AA33" s="98">
        <f>R38</f>
        <v>3</v>
      </c>
      <c r="AB33" s="98">
        <f>V38</f>
        <v>2</v>
      </c>
      <c r="AC33" s="98">
        <f>AA33-AB33</f>
        <v>1</v>
      </c>
      <c r="AD33" s="104"/>
      <c r="AE33" s="104"/>
      <c r="AF33" s="104"/>
      <c r="AG33" s="181">
        <f>Z33*100000+AA33*10-AB33*9</f>
        <v>500012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5</v>
      </c>
      <c r="AK33" s="98">
        <f t="shared" si="9"/>
        <v>3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500012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5</v>
      </c>
      <c r="AV33" s="71">
        <f t="shared" si="10"/>
        <v>3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5</v>
      </c>
      <c r="BE33" s="55">
        <f>VLOOKUP(2,AS32:AW35,4,FALSE)</f>
        <v>3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2</v>
      </c>
      <c r="AA34" s="186">
        <f>S38</f>
        <v>2</v>
      </c>
      <c r="AB34" s="186">
        <f>W38</f>
        <v>3</v>
      </c>
      <c r="AC34" s="186">
        <f>AA34-AB34</f>
        <v>-1</v>
      </c>
      <c r="AD34" s="187"/>
      <c r="AE34" s="187"/>
      <c r="AF34" s="187"/>
      <c r="AG34" s="181">
        <f>Z34*100000+AA34*10-AB34*9</f>
        <v>199993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2</v>
      </c>
      <c r="AK34" s="186">
        <f t="shared" si="9"/>
        <v>2</v>
      </c>
      <c r="AL34" s="186">
        <f t="shared" si="9"/>
        <v>3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199993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2</v>
      </c>
      <c r="AV34" s="71">
        <f t="shared" si="10"/>
        <v>2</v>
      </c>
      <c r="AW34" s="71">
        <f t="shared" si="10"/>
        <v>3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2</v>
      </c>
      <c r="BE34" s="124">
        <f>VLOOKUP(3,AS32:AW35,4,FALSE)</f>
        <v>2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1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1</v>
      </c>
      <c r="Y35" s="98"/>
      <c r="Z35" s="183">
        <f>P38</f>
        <v>2</v>
      </c>
      <c r="AA35" s="183">
        <f>T38</f>
        <v>1</v>
      </c>
      <c r="AB35" s="183">
        <f>X38</f>
        <v>2</v>
      </c>
      <c r="AC35" s="183">
        <f>AA35-AB35</f>
        <v>-1</v>
      </c>
      <c r="AD35" s="184"/>
      <c r="AE35" s="184"/>
      <c r="AF35" s="184"/>
      <c r="AG35" s="181">
        <f>Z35*100000+AA35*10-AB35*9</f>
        <v>199992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2</v>
      </c>
      <c r="AK35" s="183">
        <f t="shared" si="9"/>
        <v>1</v>
      </c>
      <c r="AL35" s="183">
        <f t="shared" si="9"/>
        <v>2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199992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2</v>
      </c>
      <c r="AV35" s="71">
        <f t="shared" si="10"/>
        <v>1</v>
      </c>
      <c r="AW35" s="71">
        <f t="shared" si="10"/>
        <v>2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2</v>
      </c>
      <c r="BE35" s="124">
        <f>VLOOKUP(4,AS32:AW35,4,FALSE)</f>
        <v>1</v>
      </c>
      <c r="BF35" s="116" t="s">
        <v>13</v>
      </c>
      <c r="BG35" s="124">
        <f>VLOOKUP(4,AS32:AW35,5,FALSE)</f>
        <v>2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1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500013</v>
      </c>
      <c r="AO36" s="176">
        <f>AG33+SUM(AO32:AO35)</f>
        <v>500012</v>
      </c>
      <c r="AP36" s="176">
        <f>AG34+SUM(AP32:AP35)</f>
        <v>199993</v>
      </c>
      <c r="AQ36" s="176">
        <f>AG35+SUM(AQ32:AQ35)</f>
        <v>199992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5</v>
      </c>
      <c r="N38" s="107">
        <f t="shared" si="11"/>
        <v>5</v>
      </c>
      <c r="O38" s="107">
        <f t="shared" si="11"/>
        <v>2</v>
      </c>
      <c r="P38" s="107">
        <f t="shared" si="11"/>
        <v>2</v>
      </c>
      <c r="Q38" s="107">
        <f t="shared" si="11"/>
        <v>4</v>
      </c>
      <c r="R38" s="107">
        <f t="shared" si="11"/>
        <v>3</v>
      </c>
      <c r="S38" s="107">
        <f t="shared" si="11"/>
        <v>2</v>
      </c>
      <c r="T38" s="107">
        <f t="shared" si="11"/>
        <v>1</v>
      </c>
      <c r="U38" s="107">
        <f t="shared" si="11"/>
        <v>3</v>
      </c>
      <c r="V38" s="107">
        <f t="shared" si="11"/>
        <v>2</v>
      </c>
      <c r="W38" s="107">
        <f t="shared" si="11"/>
        <v>3</v>
      </c>
      <c r="X38" s="107">
        <f t="shared" si="11"/>
        <v>2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16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41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2</v>
      </c>
      <c r="AA43" s="179">
        <f>Q49</f>
        <v>3</v>
      </c>
      <c r="AB43" s="179">
        <f>U49</f>
        <v>4</v>
      </c>
      <c r="AC43" s="179">
        <f>AA43-AB43</f>
        <v>-1</v>
      </c>
      <c r="AD43" s="180"/>
      <c r="AE43" s="180"/>
      <c r="AF43" s="180"/>
      <c r="AG43" s="181">
        <f>Z43*100000+AA43*10-AB43*9</f>
        <v>199994</v>
      </c>
      <c r="AH43" s="182">
        <f>IF(AG43="","",RANK(AG43,AG43:AG46,0)+ROW(A34)%%)</f>
        <v>4.0034000000000001</v>
      </c>
      <c r="AI43" s="182" t="str">
        <f>C43</f>
        <v>Frankreich</v>
      </c>
      <c r="AJ43" s="179">
        <f t="shared" ref="AJ43:AL46" si="13">Z43</f>
        <v>2</v>
      </c>
      <c r="AK43" s="179">
        <f t="shared" si="13"/>
        <v>3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199994</v>
      </c>
      <c r="AS43" s="80">
        <f>ROUND(IF(AR43="","",RANK(AR43,AR43:AR46,0)+ROW(A34)%%),0)</f>
        <v>4</v>
      </c>
      <c r="AT43" s="71" t="str">
        <f t="shared" ref="AT43:AW46" si="14">AI43</f>
        <v>Frankreich</v>
      </c>
      <c r="AU43" s="71">
        <f t="shared" si="14"/>
        <v>2</v>
      </c>
      <c r="AV43" s="71">
        <f t="shared" si="14"/>
        <v>3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Ukraine</v>
      </c>
      <c r="BC43" s="59"/>
      <c r="BD43" s="62">
        <f>VLOOKUP(1,AS43:AW46,3,FALSE)</f>
        <v>5</v>
      </c>
      <c r="BE43" s="63">
        <f>VLOOKUP(1,AS43:AW46,4,FALSE)</f>
        <v>4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2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2</v>
      </c>
      <c r="T44" s="113">
        <f>G44</f>
        <v>1</v>
      </c>
      <c r="U44" s="113"/>
      <c r="V44" s="113"/>
      <c r="W44" s="113">
        <f>G44</f>
        <v>1</v>
      </c>
      <c r="X44" s="113">
        <f>E44</f>
        <v>2</v>
      </c>
      <c r="Y44" s="98"/>
      <c r="Z44" s="98">
        <f>N49</f>
        <v>3</v>
      </c>
      <c r="AA44" s="98">
        <f>R49</f>
        <v>4</v>
      </c>
      <c r="AB44" s="98">
        <f>V49</f>
        <v>4</v>
      </c>
      <c r="AC44" s="98">
        <f>AA44-AB44</f>
        <v>0</v>
      </c>
      <c r="AD44" s="104"/>
      <c r="AE44" s="104"/>
      <c r="AF44" s="104"/>
      <c r="AG44" s="181">
        <f>Z44*100000+AA44*10-AB44*9</f>
        <v>300004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3</v>
      </c>
      <c r="AK44" s="98">
        <f t="shared" si="13"/>
        <v>4</v>
      </c>
      <c r="AL44" s="98">
        <f t="shared" si="13"/>
        <v>4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300004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3</v>
      </c>
      <c r="AV44" s="71">
        <f t="shared" si="14"/>
        <v>4</v>
      </c>
      <c r="AW44" s="71">
        <f t="shared" si="14"/>
        <v>4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4</v>
      </c>
      <c r="BE44" s="67">
        <f>VLOOKUP(2,AS43:AW46,4,FALSE)</f>
        <v>5</v>
      </c>
      <c r="BF44" s="116" t="s">
        <v>13</v>
      </c>
      <c r="BG44" s="67">
        <f>VLOOKUP(2,AS43:AW46,5,FALSE)</f>
        <v>5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1</v>
      </c>
      <c r="CD44" s="98">
        <f>IF(G44=Spielplan!G44,Punktemodus!$B$7,0)</f>
        <v>1</v>
      </c>
      <c r="CE44" s="98">
        <f>IF(E44=Spielplan!E44,IF(G44=Spielplan!G44,Punktemodus!$B$5,0),0)</f>
        <v>2</v>
      </c>
      <c r="CF44" s="117">
        <f>IF(Spielplan!E44&lt;&gt;"",SUM(BZ44:CE44),0)</f>
        <v>9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1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1</v>
      </c>
      <c r="X45" s="113"/>
      <c r="Y45" s="98"/>
      <c r="Z45" s="186">
        <f>O49</f>
        <v>5</v>
      </c>
      <c r="AA45" s="186">
        <f>S49</f>
        <v>4</v>
      </c>
      <c r="AB45" s="186">
        <f>W49</f>
        <v>3</v>
      </c>
      <c r="AC45" s="186">
        <f>AA45-AB45</f>
        <v>1</v>
      </c>
      <c r="AD45" s="187"/>
      <c r="AE45" s="187"/>
      <c r="AF45" s="187"/>
      <c r="AG45" s="181">
        <f>Z45*100000+AA45*10-AB45*9</f>
        <v>500013</v>
      </c>
      <c r="AH45" s="188">
        <f>IF(AG45="","",RANK(AG45,AG43:AG46,0)+ROW(A34)%%)</f>
        <v>1.0034000000000001</v>
      </c>
      <c r="AI45" s="188" t="str">
        <f>C44</f>
        <v>Ukraine</v>
      </c>
      <c r="AJ45" s="186">
        <f t="shared" si="13"/>
        <v>5</v>
      </c>
      <c r="AK45" s="186">
        <f t="shared" si="13"/>
        <v>4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500013</v>
      </c>
      <c r="AS45" s="80">
        <f>ROUND(IF(AR45="","",RANK(AR45,AR43:AR46,0)+ROW(A34)%%),0)</f>
        <v>1</v>
      </c>
      <c r="AT45" s="71" t="str">
        <f t="shared" si="14"/>
        <v>Ukraine</v>
      </c>
      <c r="AU45" s="71">
        <f t="shared" si="14"/>
        <v>5</v>
      </c>
      <c r="AV45" s="71">
        <f t="shared" si="14"/>
        <v>4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England</v>
      </c>
      <c r="BC45" s="123"/>
      <c r="BD45" s="124">
        <f>VLOOKUP(3,AS43:AW46,3,FALSE)</f>
        <v>3</v>
      </c>
      <c r="BE45" s="124">
        <f>VLOOKUP(3,AS43:AW46,4,FALSE)</f>
        <v>4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21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4</v>
      </c>
      <c r="AA46" s="183">
        <f>T49</f>
        <v>5</v>
      </c>
      <c r="AB46" s="183">
        <f>X49</f>
        <v>5</v>
      </c>
      <c r="AC46" s="183">
        <f>AA46-AB46</f>
        <v>0</v>
      </c>
      <c r="AD46" s="184"/>
      <c r="AE46" s="184"/>
      <c r="AF46" s="184"/>
      <c r="AG46" s="181">
        <f>Z46*100000+AA46*10-AB46*9</f>
        <v>400005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4</v>
      </c>
      <c r="AK46" s="183">
        <f t="shared" si="13"/>
        <v>5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400005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4</v>
      </c>
      <c r="AV46" s="71">
        <f t="shared" si="14"/>
        <v>5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Frankreich</v>
      </c>
      <c r="BC46" s="123"/>
      <c r="BD46" s="124">
        <f>VLOOKUP(4,AS43:AW46,3,FALSE)</f>
        <v>2</v>
      </c>
      <c r="BE46" s="124">
        <f>VLOOKUP(4,AS43:AW46,4,FALSE)</f>
        <v>3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1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199994</v>
      </c>
      <c r="AO47" s="176">
        <f>AG44+SUM(AO43:AO46)</f>
        <v>300004</v>
      </c>
      <c r="AP47" s="176">
        <f>AG45+SUM(AP43:AP46)</f>
        <v>500013</v>
      </c>
      <c r="AQ47" s="176">
        <f>AG46+SUM(AQ43:AQ46)</f>
        <v>400005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2</v>
      </c>
      <c r="N49" s="107">
        <f t="shared" ref="N49:X49" si="15">SUM(N43:N48)</f>
        <v>3</v>
      </c>
      <c r="O49" s="107">
        <f t="shared" si="15"/>
        <v>5</v>
      </c>
      <c r="P49" s="107">
        <f t="shared" si="15"/>
        <v>4</v>
      </c>
      <c r="Q49" s="107">
        <f t="shared" si="15"/>
        <v>3</v>
      </c>
      <c r="R49" s="107">
        <f t="shared" si="15"/>
        <v>4</v>
      </c>
      <c r="S49" s="107">
        <f t="shared" si="15"/>
        <v>4</v>
      </c>
      <c r="T49" s="107">
        <f t="shared" si="15"/>
        <v>5</v>
      </c>
      <c r="U49" s="107">
        <f t="shared" si="15"/>
        <v>4</v>
      </c>
      <c r="V49" s="107">
        <f t="shared" si="15"/>
        <v>4</v>
      </c>
      <c r="W49" s="107">
        <f t="shared" si="15"/>
        <v>3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107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26</v>
      </c>
      <c r="CG49" s="118">
        <f>CF16+CF27+CF38+CF49</f>
        <v>66</v>
      </c>
      <c r="CH49" s="98"/>
      <c r="CI49" s="98"/>
      <c r="CJ49" s="98"/>
      <c r="CK49" s="98"/>
      <c r="CL49" s="98"/>
      <c r="CM49" s="121">
        <f>CM41+CG49</f>
        <v>107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P33" sqref="BP3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343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Nadia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Nadia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7</v>
      </c>
      <c r="AA10" s="179">
        <f>Q16</f>
        <v>5</v>
      </c>
      <c r="AB10" s="179">
        <f>U16</f>
        <v>2</v>
      </c>
      <c r="AC10" s="179">
        <f>AA10-AB10</f>
        <v>3</v>
      </c>
      <c r="AD10" s="180"/>
      <c r="AE10" s="180"/>
      <c r="AF10" s="180"/>
      <c r="AG10" s="181">
        <f>Z10*100000+AA10*10-AB10*9</f>
        <v>700032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5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700032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5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5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7</v>
      </c>
      <c r="BE11" s="30">
        <f>VLOOKUP(2,AS10:AW13,4,FALSE)</f>
        <v>4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4</v>
      </c>
      <c r="AB12" s="186">
        <f>W16</f>
        <v>2</v>
      </c>
      <c r="AC12" s="186">
        <f>AA12-AB12</f>
        <v>2</v>
      </c>
      <c r="AD12" s="187"/>
      <c r="AE12" s="187"/>
      <c r="AF12" s="187"/>
      <c r="AG12" s="181">
        <f>Z12*100000+AA12*10-AB12*9</f>
        <v>700022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7</v>
      </c>
      <c r="AK12" s="186">
        <f t="shared" si="1"/>
        <v>4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700022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7</v>
      </c>
      <c r="AV12" s="71">
        <f t="shared" si="2"/>
        <v>4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1</v>
      </c>
      <c r="BE12" s="124">
        <f>VLOOKUP(3,AS10:AW13,4,FALSE)</f>
        <v>3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Portugal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Portugal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1</v>
      </c>
      <c r="AA13" s="183">
        <f>T16</f>
        <v>3</v>
      </c>
      <c r="AB13" s="183">
        <f>X16</f>
        <v>5</v>
      </c>
      <c r="AC13" s="183">
        <f>AA13-AB13</f>
        <v>-2</v>
      </c>
      <c r="AD13" s="184"/>
      <c r="AE13" s="184"/>
      <c r="AF13" s="184"/>
      <c r="AG13" s="181">
        <f>Z13*100000+AA13*10-AB13*9</f>
        <v>99985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1</v>
      </c>
      <c r="AK13" s="183">
        <f t="shared" si="1"/>
        <v>3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99985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1</v>
      </c>
      <c r="AV13" s="71">
        <f t="shared" si="2"/>
        <v>3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4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700032</v>
      </c>
      <c r="AO14" s="176">
        <f>AG11+SUM(AO10:AO13)</f>
        <v>99974</v>
      </c>
      <c r="AP14" s="176">
        <f>AG12+SUM(AP10:AP13)</f>
        <v>700022</v>
      </c>
      <c r="AQ14" s="176">
        <f>AG13+SUM(AQ10:AQ13)</f>
        <v>99985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0</v>
      </c>
      <c r="CM14" s="117">
        <f>IF(Spielplan!$G$48&lt;&gt;"",CK14+CL14+CK15+CL15,0)</f>
        <v>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Irland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7</v>
      </c>
      <c r="P16" s="107">
        <f t="shared" si="3"/>
        <v>1</v>
      </c>
      <c r="Q16" s="107">
        <f t="shared" si="3"/>
        <v>5</v>
      </c>
      <c r="R16" s="107">
        <f t="shared" si="3"/>
        <v>1</v>
      </c>
      <c r="S16" s="107">
        <f t="shared" si="3"/>
        <v>4</v>
      </c>
      <c r="T16" s="107">
        <f t="shared" si="3"/>
        <v>3</v>
      </c>
      <c r="U16" s="107">
        <f t="shared" si="3"/>
        <v>2</v>
      </c>
      <c r="V16" s="107">
        <f t="shared" si="3"/>
        <v>4</v>
      </c>
      <c r="W16" s="107">
        <f t="shared" si="3"/>
        <v>2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Irland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17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16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600014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600014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Portugal</v>
      </c>
      <c r="BC21" s="40"/>
      <c r="BD21" s="43">
        <f>VLOOKUP(1,AS21:AW24,3,FALSE)</f>
        <v>7</v>
      </c>
      <c r="BE21" s="44">
        <f>VLOOKUP(1,AS21:AW24,4,FALSE)</f>
        <v>5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1</v>
      </c>
      <c r="T22" s="113">
        <f>G22</f>
        <v>1</v>
      </c>
      <c r="U22" s="113"/>
      <c r="V22" s="113"/>
      <c r="W22" s="113">
        <f>G22</f>
        <v>1</v>
      </c>
      <c r="X22" s="113">
        <f>E22</f>
        <v>1</v>
      </c>
      <c r="Y22" s="98"/>
      <c r="Z22" s="98">
        <f>N27</f>
        <v>0</v>
      </c>
      <c r="AA22" s="98">
        <f>R27</f>
        <v>3</v>
      </c>
      <c r="AB22" s="98">
        <f>V27</f>
        <v>6</v>
      </c>
      <c r="AC22" s="98">
        <f>AA22-AB22</f>
        <v>-3</v>
      </c>
      <c r="AD22" s="104"/>
      <c r="AE22" s="104"/>
      <c r="AF22" s="104"/>
      <c r="AG22" s="181">
        <f>Z22*100000+AA22*10-AB22*9</f>
        <v>-24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3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-24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3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4</v>
      </c>
      <c r="AA23" s="186">
        <f>S27</f>
        <v>4</v>
      </c>
      <c r="AB23" s="186">
        <f>W27</f>
        <v>4</v>
      </c>
      <c r="AC23" s="186">
        <f>AA23-AB23</f>
        <v>0</v>
      </c>
      <c r="AD23" s="187"/>
      <c r="AE23" s="187"/>
      <c r="AF23" s="187"/>
      <c r="AG23" s="181">
        <f>Z23*100000+AA23*10-AB23*9</f>
        <v>400004</v>
      </c>
      <c r="AH23" s="188">
        <f>IF(AG23="","",RANK(AG23,AG21:AG24,0)+ROW(A12)%%)</f>
        <v>3.0011999999999999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4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400004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4</v>
      </c>
      <c r="AV23" s="71">
        <f t="shared" si="6"/>
        <v>4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4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Italien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10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1</v>
      </c>
      <c r="Y24" s="98"/>
      <c r="Z24" s="183">
        <f>P27</f>
        <v>7</v>
      </c>
      <c r="AA24" s="183">
        <f>T27</f>
        <v>5</v>
      </c>
      <c r="AB24" s="183">
        <f>X27</f>
        <v>3</v>
      </c>
      <c r="AC24" s="183">
        <f>AA24-AB24</f>
        <v>2</v>
      </c>
      <c r="AD24" s="184"/>
      <c r="AE24" s="184"/>
      <c r="AF24" s="184"/>
      <c r="AG24" s="181">
        <f>Z24*100000+AA24*10-AB24*9</f>
        <v>700023</v>
      </c>
      <c r="AH24" s="185">
        <f>IF(AG24="","",RANK(AG24,AG21:AG24,0)+ROW(A12)%%)</f>
        <v>1.0012000000000001</v>
      </c>
      <c r="AI24" s="185" t="str">
        <f>H22</f>
        <v>Portugal</v>
      </c>
      <c r="AJ24" s="183">
        <f t="shared" si="5"/>
        <v>7</v>
      </c>
      <c r="AK24" s="183">
        <f t="shared" si="5"/>
        <v>5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700023</v>
      </c>
      <c r="AS24" s="80">
        <f>ROUND(IF(AR24="","",RANK(AR24,AR21:AR24,0)+ROW(L15)%%),0)</f>
        <v>1</v>
      </c>
      <c r="AT24" s="71" t="str">
        <f t="shared" si="6"/>
        <v>Portugal</v>
      </c>
      <c r="AU24" s="71">
        <f t="shared" si="6"/>
        <v>7</v>
      </c>
      <c r="AV24" s="71">
        <f t="shared" si="6"/>
        <v>5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3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Portugal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1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600014</v>
      </c>
      <c r="AO25" s="176">
        <f>AG22+SUM(AO21:AO24)</f>
        <v>-24</v>
      </c>
      <c r="AP25" s="176">
        <f>AG23+SUM(AP21:AP24)</f>
        <v>400004</v>
      </c>
      <c r="AQ25" s="176">
        <f>AG24+SUM(AQ21:AQ24)</f>
        <v>700023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Portugal</v>
      </c>
      <c r="BM25" s="70"/>
      <c r="BN25" s="214">
        <v>0</v>
      </c>
      <c r="BO25" s="116" t="s">
        <v>13</v>
      </c>
      <c r="BP25" s="214">
        <v>1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1</v>
      </c>
      <c r="CD25" s="98">
        <f>IF(G25=Spielplan!G25,Punktemodus!$B$7,0)</f>
        <v>1</v>
      </c>
      <c r="CE25" s="98">
        <f>IF(E25=Spielplan!E25,IF(G25=Spielplan!G25,Punktemodus!$B$5,0),0)</f>
        <v>2</v>
      </c>
      <c r="CF25" s="117">
        <f>IF(Spielplan!E25&lt;&gt;"",SUM(BZ25:CE25),0)</f>
        <v>9</v>
      </c>
      <c r="CG25" s="98"/>
      <c r="CH25" s="105" t="s">
        <v>136</v>
      </c>
      <c r="CI25" s="98" t="str">
        <f>BQ23</f>
        <v>Italien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2</v>
      </c>
      <c r="T26" s="113"/>
      <c r="U26" s="113"/>
      <c r="V26" s="113">
        <f>G26</f>
        <v>2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1</v>
      </c>
      <c r="CE26" s="98">
        <f>IF(E26=Spielplan!E26,IF(G26=Spielplan!G26,Punktemodus!$B$5,0),0)</f>
        <v>2</v>
      </c>
      <c r="CF26" s="117">
        <f>IF(Spielplan!E26&lt;&gt;"",SUM(BZ26:CE26),0)</f>
        <v>9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10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0</v>
      </c>
      <c r="O27" s="107">
        <f t="shared" si="7"/>
        <v>4</v>
      </c>
      <c r="P27" s="107">
        <f t="shared" si="7"/>
        <v>7</v>
      </c>
      <c r="Q27" s="107">
        <f t="shared" si="7"/>
        <v>5</v>
      </c>
      <c r="R27" s="107">
        <f t="shared" si="7"/>
        <v>3</v>
      </c>
      <c r="S27" s="107">
        <f t="shared" si="7"/>
        <v>4</v>
      </c>
      <c r="T27" s="107">
        <f t="shared" si="7"/>
        <v>5</v>
      </c>
      <c r="U27" s="107">
        <f t="shared" si="7"/>
        <v>4</v>
      </c>
      <c r="V27" s="107">
        <f t="shared" si="7"/>
        <v>6</v>
      </c>
      <c r="W27" s="107">
        <f t="shared" si="7"/>
        <v>4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25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0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-1</v>
      </c>
      <c r="M32" s="113">
        <f>IF($E32="",0,IF($E32&gt;$G32,3,IF($E32=G32,1,0)))</f>
        <v>0</v>
      </c>
      <c r="N32" s="113">
        <f>IF($G32="",0,IF($E32&gt;$G32,0,IF($E32=G32,1,3)))</f>
        <v>3</v>
      </c>
      <c r="O32" s="114"/>
      <c r="P32" s="114"/>
      <c r="Q32" s="113">
        <f>E32</f>
        <v>0</v>
      </c>
      <c r="R32" s="113">
        <f>G32</f>
        <v>1</v>
      </c>
      <c r="S32" s="113"/>
      <c r="T32" s="113"/>
      <c r="U32" s="113">
        <f>G32</f>
        <v>1</v>
      </c>
      <c r="V32" s="113">
        <f>E32</f>
        <v>0</v>
      </c>
      <c r="W32" s="113"/>
      <c r="X32" s="113"/>
      <c r="Y32" s="98"/>
      <c r="Z32" s="179">
        <f>M38</f>
        <v>4</v>
      </c>
      <c r="AA32" s="179">
        <f>Q38</f>
        <v>3</v>
      </c>
      <c r="AB32" s="179">
        <f>U38</f>
        <v>2</v>
      </c>
      <c r="AC32" s="179">
        <f>AA32-AB32</f>
        <v>1</v>
      </c>
      <c r="AD32" s="180"/>
      <c r="AE32" s="180"/>
      <c r="AF32" s="180"/>
      <c r="AG32" s="181">
        <f>Z32*100000+AA32*10-AB32*9</f>
        <v>400012</v>
      </c>
      <c r="AH32" s="182">
        <f>IF(AG32="","",RANK(AG32,AG32:AG35,0)+ROW(A23)%%)</f>
        <v>3.0023</v>
      </c>
      <c r="AI32" s="182" t="str">
        <f>C32</f>
        <v>Spanien</v>
      </c>
      <c r="AJ32" s="179">
        <f t="shared" ref="AJ32:AL35" si="9">Z32</f>
        <v>4</v>
      </c>
      <c r="AK32" s="179">
        <f t="shared" si="9"/>
        <v>3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400012</v>
      </c>
      <c r="AS32" s="80">
        <f>ROUND(IF(AR32="","",RANK(AR32,AR32:AR35,0)+ROW(A23)%%),0)</f>
        <v>3</v>
      </c>
      <c r="AT32" s="71" t="str">
        <f t="shared" ref="AT32:AW35" si="10">AI32</f>
        <v>Spanien</v>
      </c>
      <c r="AU32" s="71">
        <f t="shared" si="10"/>
        <v>4</v>
      </c>
      <c r="AV32" s="71">
        <f t="shared" si="10"/>
        <v>3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7</v>
      </c>
      <c r="BE32" s="26">
        <f>VLOOKUP(1,AS32:AW35,4,FALSE)</f>
        <v>4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Italien</v>
      </c>
      <c r="BM32" s="70"/>
      <c r="BN32" s="214">
        <v>1</v>
      </c>
      <c r="BO32" s="116" t="s">
        <v>13</v>
      </c>
      <c r="BP32" s="214">
        <v>0</v>
      </c>
      <c r="BQ32" s="13" t="str">
        <f>IF(BP25="","",IF(BN25=BP25,IF(BU25&gt;BW25,BL25,BQ25),IF(BN25&gt;BP25,BL25,BQ25)))</f>
        <v>Frankreich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Italien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2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1</v>
      </c>
      <c r="M33" s="113"/>
      <c r="N33" s="113"/>
      <c r="O33" s="113">
        <f>IF($E33="",0,IF($E33&gt;$G33,3,IF($E33=$G33,1,0)))</f>
        <v>3</v>
      </c>
      <c r="P33" s="113">
        <f>IF($G33="",0,IF($E33&gt;$G33,0,IF($E33=$G33,1,3)))</f>
        <v>0</v>
      </c>
      <c r="Q33" s="113"/>
      <c r="R33" s="113"/>
      <c r="S33" s="113">
        <f>E33</f>
        <v>2</v>
      </c>
      <c r="T33" s="113">
        <f>G33</f>
        <v>1</v>
      </c>
      <c r="U33" s="113"/>
      <c r="V33" s="113"/>
      <c r="W33" s="113">
        <f>G33</f>
        <v>1</v>
      </c>
      <c r="X33" s="113">
        <f>E33</f>
        <v>2</v>
      </c>
      <c r="Y33" s="98"/>
      <c r="Z33" s="98">
        <f>N38</f>
        <v>7</v>
      </c>
      <c r="AA33" s="98">
        <f>R38</f>
        <v>4</v>
      </c>
      <c r="AB33" s="98">
        <f>V38</f>
        <v>2</v>
      </c>
      <c r="AC33" s="98">
        <f>AA33-AB33</f>
        <v>2</v>
      </c>
      <c r="AD33" s="104"/>
      <c r="AE33" s="104"/>
      <c r="AF33" s="104"/>
      <c r="AG33" s="181">
        <f>Z33*100000+AA33*10-AB33*9</f>
        <v>700022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7</v>
      </c>
      <c r="AK33" s="98">
        <f t="shared" si="9"/>
        <v>4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700022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7</v>
      </c>
      <c r="AV33" s="71">
        <f t="shared" si="10"/>
        <v>4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Irland</v>
      </c>
      <c r="BC33" s="11"/>
      <c r="BD33" s="54">
        <f>VLOOKUP(2,AS32:AW35,3,FALSE)</f>
        <v>5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Frankreich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15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1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0</v>
      </c>
      <c r="M34" s="113">
        <f>IF($E34="",0,IF($E34&gt;$G34,3,IF($E34=G34,1,0)))</f>
        <v>1</v>
      </c>
      <c r="N34" s="113"/>
      <c r="O34" s="113">
        <f>IF($G34="",0,IF($E34&gt;$G34,0,IF($E34=$G34,1,3)))</f>
        <v>1</v>
      </c>
      <c r="P34" s="113"/>
      <c r="Q34" s="113">
        <f>E34</f>
        <v>1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1</v>
      </c>
      <c r="X34" s="113"/>
      <c r="Y34" s="98"/>
      <c r="Z34" s="186">
        <f>O38</f>
        <v>5</v>
      </c>
      <c r="AA34" s="186">
        <f>S38</f>
        <v>4</v>
      </c>
      <c r="AB34" s="186">
        <f>W38</f>
        <v>3</v>
      </c>
      <c r="AC34" s="186">
        <f>AA34-AB34</f>
        <v>1</v>
      </c>
      <c r="AD34" s="187"/>
      <c r="AE34" s="187"/>
      <c r="AF34" s="187"/>
      <c r="AG34" s="181">
        <f>Z34*100000+AA34*10-AB34*9</f>
        <v>500013</v>
      </c>
      <c r="AH34" s="188">
        <f>IF(AG34="","",RANK(AG34,AG32:AG35,0)+ROW(A23)%%)</f>
        <v>2.0023</v>
      </c>
      <c r="AI34" s="188" t="str">
        <f>C33</f>
        <v>Irland</v>
      </c>
      <c r="AJ34" s="186">
        <f t="shared" si="9"/>
        <v>5</v>
      </c>
      <c r="AK34" s="186">
        <f t="shared" si="9"/>
        <v>4</v>
      </c>
      <c r="AL34" s="186">
        <f t="shared" si="9"/>
        <v>3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500013</v>
      </c>
      <c r="AS34" s="80">
        <f>ROUND(IF(AR34="","",RANK(AR34,AR32:AR35,0)+ROW(A23)%%),0)</f>
        <v>2</v>
      </c>
      <c r="AT34" s="71" t="str">
        <f t="shared" si="10"/>
        <v>Irland</v>
      </c>
      <c r="AU34" s="71">
        <f t="shared" si="10"/>
        <v>5</v>
      </c>
      <c r="AV34" s="71">
        <f t="shared" si="10"/>
        <v>4</v>
      </c>
      <c r="AW34" s="71">
        <f t="shared" si="10"/>
        <v>3</v>
      </c>
      <c r="AX34" s="71"/>
      <c r="AY34" s="71"/>
      <c r="AZ34" s="98"/>
      <c r="BA34" s="122">
        <v>3</v>
      </c>
      <c r="BB34" s="226" t="str">
        <f>IF(E33="",C33,VLOOKUP(3,AS32:AT35,2,FALSE))</f>
        <v>Spanien</v>
      </c>
      <c r="BC34" s="123"/>
      <c r="BD34" s="124">
        <f>VLOOKUP(3,AS32:AW35,3,FALSE)</f>
        <v>4</v>
      </c>
      <c r="BE34" s="124">
        <f>VLOOKUP(3,AS32:AW35,4,FALSE)</f>
        <v>3</v>
      </c>
      <c r="BF34" s="116" t="s">
        <v>13</v>
      </c>
      <c r="BG34" s="124">
        <f>VLOOKUP(3,AS32:AW35,5,FALSE)</f>
        <v>2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0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0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0</v>
      </c>
      <c r="AA35" s="183">
        <f>T38</f>
        <v>2</v>
      </c>
      <c r="AB35" s="183">
        <f>X38</f>
        <v>6</v>
      </c>
      <c r="AC35" s="183">
        <f>AA35-AB35</f>
        <v>-4</v>
      </c>
      <c r="AD35" s="184"/>
      <c r="AE35" s="184"/>
      <c r="AF35" s="184"/>
      <c r="AG35" s="181">
        <f>Z35*100000+AA35*10-AB35*9</f>
        <v>-34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0</v>
      </c>
      <c r="AK35" s="183">
        <f t="shared" si="9"/>
        <v>2</v>
      </c>
      <c r="AL35" s="183">
        <f t="shared" si="9"/>
        <v>6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-34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0</v>
      </c>
      <c r="AV35" s="71">
        <f t="shared" si="10"/>
        <v>2</v>
      </c>
      <c r="AW35" s="71">
        <f t="shared" si="10"/>
        <v>6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400012</v>
      </c>
      <c r="AO36" s="176">
        <f>AG33+SUM(AO32:AO35)</f>
        <v>700022</v>
      </c>
      <c r="AP36" s="176">
        <f>AG34+SUM(AP32:AP35)</f>
        <v>500013</v>
      </c>
      <c r="AQ36" s="176">
        <f>AG35+SUM(AQ32:AQ35)</f>
        <v>-34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4</v>
      </c>
      <c r="N38" s="107">
        <f t="shared" si="11"/>
        <v>7</v>
      </c>
      <c r="O38" s="107">
        <f t="shared" si="11"/>
        <v>5</v>
      </c>
      <c r="P38" s="107">
        <f t="shared" si="11"/>
        <v>0</v>
      </c>
      <c r="Q38" s="107">
        <f t="shared" si="11"/>
        <v>3</v>
      </c>
      <c r="R38" s="107">
        <f t="shared" si="11"/>
        <v>4</v>
      </c>
      <c r="S38" s="107">
        <f t="shared" si="11"/>
        <v>4</v>
      </c>
      <c r="T38" s="107">
        <f t="shared" si="11"/>
        <v>2</v>
      </c>
      <c r="U38" s="107">
        <f t="shared" si="11"/>
        <v>2</v>
      </c>
      <c r="V38" s="107">
        <f t="shared" si="11"/>
        <v>2</v>
      </c>
      <c r="W38" s="107">
        <f t="shared" si="11"/>
        <v>3</v>
      </c>
      <c r="X38" s="107">
        <f t="shared" si="11"/>
        <v>6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8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Italien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Italien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51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1</v>
      </c>
      <c r="R43" s="113">
        <f>G43</f>
        <v>0</v>
      </c>
      <c r="S43" s="113"/>
      <c r="T43" s="113"/>
      <c r="U43" s="113">
        <f>G43</f>
        <v>0</v>
      </c>
      <c r="V43" s="113">
        <f>E43</f>
        <v>1</v>
      </c>
      <c r="W43" s="113"/>
      <c r="X43" s="113"/>
      <c r="Y43" s="98"/>
      <c r="Z43" s="179">
        <f>M49</f>
        <v>9</v>
      </c>
      <c r="AA43" s="179">
        <f>Q49</f>
        <v>5</v>
      </c>
      <c r="AB43" s="179">
        <f>U49</f>
        <v>1</v>
      </c>
      <c r="AC43" s="179">
        <f>AA43-AB43</f>
        <v>4</v>
      </c>
      <c r="AD43" s="180"/>
      <c r="AE43" s="180"/>
      <c r="AF43" s="180"/>
      <c r="AG43" s="181">
        <f>Z43*100000+AA43*10-AB43*9</f>
        <v>900041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9</v>
      </c>
      <c r="AK43" s="179">
        <f t="shared" si="13"/>
        <v>5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900041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9</v>
      </c>
      <c r="AV43" s="71">
        <f t="shared" si="14"/>
        <v>5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9</v>
      </c>
      <c r="BE43" s="63">
        <f>VLOOKUP(1,AS43:AW46,4,FALSE)</f>
        <v>5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6</v>
      </c>
      <c r="AA44" s="98">
        <f>R49</f>
        <v>4</v>
      </c>
      <c r="AB44" s="98">
        <f>V49</f>
        <v>3</v>
      </c>
      <c r="AC44" s="98">
        <f>AA44-AB44</f>
        <v>1</v>
      </c>
      <c r="AD44" s="104"/>
      <c r="AE44" s="104"/>
      <c r="AF44" s="104"/>
      <c r="AG44" s="181">
        <f>Z44*100000+AA44*10-AB44*9</f>
        <v>600013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6</v>
      </c>
      <c r="AK44" s="98">
        <f t="shared" si="13"/>
        <v>4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600013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6</v>
      </c>
      <c r="AV44" s="71">
        <f t="shared" si="14"/>
        <v>4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68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1</v>
      </c>
      <c r="AA45" s="186">
        <f>S49</f>
        <v>3</v>
      </c>
      <c r="AB45" s="186">
        <f>W49</f>
        <v>5</v>
      </c>
      <c r="AC45" s="186">
        <f>AA45-AB45</f>
        <v>-2</v>
      </c>
      <c r="AD45" s="187"/>
      <c r="AE45" s="187"/>
      <c r="AF45" s="187"/>
      <c r="AG45" s="181">
        <f>Z45*100000+AA45*10-AB45*9</f>
        <v>99985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1</v>
      </c>
      <c r="AK45" s="186">
        <f t="shared" si="13"/>
        <v>3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99985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1</v>
      </c>
      <c r="AV45" s="71">
        <f t="shared" si="14"/>
        <v>3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1</v>
      </c>
      <c r="BE45" s="124">
        <f>VLOOKUP(3,AS43:AW46,4,FALSE)</f>
        <v>3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16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1</v>
      </c>
      <c r="AA46" s="183">
        <f>T49</f>
        <v>2</v>
      </c>
      <c r="AB46" s="183">
        <f>X49</f>
        <v>5</v>
      </c>
      <c r="AC46" s="183">
        <f>AA46-AB46</f>
        <v>-3</v>
      </c>
      <c r="AD46" s="184"/>
      <c r="AE46" s="184"/>
      <c r="AF46" s="184"/>
      <c r="AG46" s="181">
        <f>Z46*100000+AA46*10-AB46*9</f>
        <v>99975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2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99975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2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900041</v>
      </c>
      <c r="AO47" s="176">
        <f>AG44+SUM(AO43:AO46)</f>
        <v>600013</v>
      </c>
      <c r="AP47" s="176">
        <f>AG45+SUM(AP43:AP46)</f>
        <v>99985</v>
      </c>
      <c r="AQ47" s="176">
        <f>AG46+SUM(AQ43:AQ46)</f>
        <v>99975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9</v>
      </c>
      <c r="N49" s="107">
        <f t="shared" ref="N49:X49" si="15">SUM(N43:N48)</f>
        <v>6</v>
      </c>
      <c r="O49" s="107">
        <f t="shared" si="15"/>
        <v>1</v>
      </c>
      <c r="P49" s="107">
        <f t="shared" si="15"/>
        <v>1</v>
      </c>
      <c r="Q49" s="107">
        <f t="shared" si="15"/>
        <v>5</v>
      </c>
      <c r="R49" s="107">
        <f t="shared" si="15"/>
        <v>4</v>
      </c>
      <c r="S49" s="107">
        <f t="shared" si="15"/>
        <v>3</v>
      </c>
      <c r="T49" s="107">
        <f t="shared" si="15"/>
        <v>2</v>
      </c>
      <c r="U49" s="107">
        <f t="shared" si="15"/>
        <v>1</v>
      </c>
      <c r="V49" s="107">
        <f t="shared" si="15"/>
        <v>3</v>
      </c>
      <c r="W49" s="107">
        <f t="shared" si="15"/>
        <v>5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119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18</v>
      </c>
      <c r="CG49" s="118">
        <f>CF16+CF27+CF38+CF49</f>
        <v>68</v>
      </c>
      <c r="CH49" s="98"/>
      <c r="CI49" s="98"/>
      <c r="CJ49" s="98"/>
      <c r="CK49" s="98"/>
      <c r="CL49" s="98"/>
      <c r="CM49" s="121">
        <f>CM41+CG49</f>
        <v>119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Ida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Ida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3</v>
      </c>
      <c r="AB10" s="179">
        <f>U16</f>
        <v>2</v>
      </c>
      <c r="AC10" s="179">
        <f>AA10-AB10</f>
        <v>1</v>
      </c>
      <c r="AD10" s="180"/>
      <c r="AE10" s="180"/>
      <c r="AF10" s="180"/>
      <c r="AG10" s="181">
        <f>Z10*100000+AA10*10-AB10*9</f>
        <v>500012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3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500012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3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5</v>
      </c>
      <c r="BE10" s="20">
        <f>VLOOKUP(1,AS10:AW13,4,FALSE)</f>
        <v>4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0</v>
      </c>
      <c r="BO10" s="116" t="s">
        <v>13</v>
      </c>
      <c r="BP10" s="214">
        <v>1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5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3</v>
      </c>
      <c r="AA12" s="186">
        <f>S16</f>
        <v>3</v>
      </c>
      <c r="AB12" s="186">
        <f>W16</f>
        <v>3</v>
      </c>
      <c r="AC12" s="186">
        <f>AA12-AB12</f>
        <v>0</v>
      </c>
      <c r="AD12" s="187"/>
      <c r="AE12" s="187"/>
      <c r="AF12" s="187"/>
      <c r="AG12" s="181">
        <f>Z12*100000+AA12*10-AB12*9</f>
        <v>300003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3</v>
      </c>
      <c r="AK12" s="186">
        <f t="shared" si="1"/>
        <v>3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300003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3</v>
      </c>
      <c r="AV12" s="71">
        <f t="shared" si="2"/>
        <v>3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3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1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5</v>
      </c>
      <c r="AA13" s="183">
        <f>T16</f>
        <v>4</v>
      </c>
      <c r="AB13" s="183">
        <f>X16</f>
        <v>2</v>
      </c>
      <c r="AC13" s="183">
        <f>AA13-AB13</f>
        <v>2</v>
      </c>
      <c r="AD13" s="184"/>
      <c r="AE13" s="184"/>
      <c r="AF13" s="184"/>
      <c r="AG13" s="181">
        <f>Z13*100000+AA13*10-AB13*9</f>
        <v>500022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5</v>
      </c>
      <c r="AK13" s="183">
        <f t="shared" si="1"/>
        <v>4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500022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5</v>
      </c>
      <c r="AV13" s="71">
        <f t="shared" si="2"/>
        <v>4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500012</v>
      </c>
      <c r="AO14" s="176">
        <f>AG11+SUM(AO10:AO13)</f>
        <v>99974</v>
      </c>
      <c r="AP14" s="176">
        <f>AG12+SUM(AP10:AP13)</f>
        <v>300003</v>
      </c>
      <c r="AQ14" s="176">
        <f>AG13+SUM(AQ10:AQ13)</f>
        <v>500022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1</v>
      </c>
      <c r="O16" s="107">
        <f t="shared" si="3"/>
        <v>3</v>
      </c>
      <c r="P16" s="107">
        <f t="shared" si="3"/>
        <v>5</v>
      </c>
      <c r="Q16" s="107">
        <f t="shared" si="3"/>
        <v>3</v>
      </c>
      <c r="R16" s="107">
        <f t="shared" si="3"/>
        <v>1</v>
      </c>
      <c r="S16" s="107">
        <f t="shared" si="3"/>
        <v>3</v>
      </c>
      <c r="T16" s="107">
        <f t="shared" si="3"/>
        <v>4</v>
      </c>
      <c r="U16" s="107">
        <f t="shared" si="3"/>
        <v>2</v>
      </c>
      <c r="V16" s="107">
        <f t="shared" si="3"/>
        <v>4</v>
      </c>
      <c r="W16" s="107">
        <f t="shared" si="3"/>
        <v>3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19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1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1</v>
      </c>
      <c r="R21" s="113">
        <f>G21</f>
        <v>0</v>
      </c>
      <c r="S21" s="113"/>
      <c r="T21" s="113"/>
      <c r="U21" s="113">
        <f>G21</f>
        <v>0</v>
      </c>
      <c r="V21" s="113">
        <f>E21</f>
        <v>1</v>
      </c>
      <c r="W21" s="113"/>
      <c r="X21" s="113"/>
      <c r="Y21" s="98"/>
      <c r="Z21" s="179">
        <f>M27</f>
        <v>7</v>
      </c>
      <c r="AA21" s="179">
        <f>Q27</f>
        <v>3</v>
      </c>
      <c r="AB21" s="179">
        <f>U27</f>
        <v>1</v>
      </c>
      <c r="AC21" s="179">
        <f>AA21-AB21</f>
        <v>2</v>
      </c>
      <c r="AD21" s="180"/>
      <c r="AE21" s="180"/>
      <c r="AF21" s="180"/>
      <c r="AG21" s="181">
        <f>Z21*100000+AA21*10-AB21*9</f>
        <v>700021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3</v>
      </c>
      <c r="AL21" s="179">
        <f t="shared" si="5"/>
        <v>1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700021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3</v>
      </c>
      <c r="AW21" s="71">
        <f t="shared" si="6"/>
        <v>1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3</v>
      </c>
      <c r="BF21" s="116" t="s">
        <v>13</v>
      </c>
      <c r="BG21" s="44">
        <f>VLOOKUP(1,AS21:AW24,5,FALSE)</f>
        <v>1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1</v>
      </c>
      <c r="T22" s="113">
        <f>G22</f>
        <v>1</v>
      </c>
      <c r="U22" s="113"/>
      <c r="V22" s="113"/>
      <c r="W22" s="113">
        <f>G22</f>
        <v>1</v>
      </c>
      <c r="X22" s="113">
        <f>E22</f>
        <v>1</v>
      </c>
      <c r="Y22" s="98"/>
      <c r="Z22" s="98">
        <f>N27</f>
        <v>0</v>
      </c>
      <c r="AA22" s="98">
        <f>R27</f>
        <v>0</v>
      </c>
      <c r="AB22" s="98">
        <f>V27</f>
        <v>3</v>
      </c>
      <c r="AC22" s="98">
        <f>AA22-AB22</f>
        <v>-3</v>
      </c>
      <c r="AD22" s="104"/>
      <c r="AE22" s="104"/>
      <c r="AF22" s="104"/>
      <c r="AG22" s="181">
        <f>Z22*100000+AA22*10-AB22*9</f>
        <v>-27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0</v>
      </c>
      <c r="AL22" s="98">
        <f t="shared" si="5"/>
        <v>3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-27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0</v>
      </c>
      <c r="AW22" s="71">
        <f t="shared" si="6"/>
        <v>3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5</v>
      </c>
      <c r="BE22" s="37">
        <f>VLOOKUP(2,AS21:AW24,4,FALSE)</f>
        <v>3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5</v>
      </c>
      <c r="AA23" s="186">
        <f>S27</f>
        <v>3</v>
      </c>
      <c r="AB23" s="186">
        <f>W27</f>
        <v>2</v>
      </c>
      <c r="AC23" s="186">
        <f>AA23-AB23</f>
        <v>1</v>
      </c>
      <c r="AD23" s="187"/>
      <c r="AE23" s="187"/>
      <c r="AF23" s="187"/>
      <c r="AG23" s="181">
        <f>Z23*100000+AA23*10-AB23*9</f>
        <v>500012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5</v>
      </c>
      <c r="AK23" s="186">
        <f t="shared" si="5"/>
        <v>3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500012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5</v>
      </c>
      <c r="AV23" s="71">
        <f t="shared" si="6"/>
        <v>3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2</v>
      </c>
      <c r="BF23" s="116" t="s">
        <v>13</v>
      </c>
      <c r="BG23" s="124">
        <f>VLOOKUP(3,AS21:AW24,5,FALSE)</f>
        <v>2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0</v>
      </c>
      <c r="Y24" s="98"/>
      <c r="Z24" s="183">
        <f>P27</f>
        <v>4</v>
      </c>
      <c r="AA24" s="183">
        <f>T27</f>
        <v>2</v>
      </c>
      <c r="AB24" s="183">
        <f>X27</f>
        <v>2</v>
      </c>
      <c r="AC24" s="183">
        <f>AA24-AB24</f>
        <v>0</v>
      </c>
      <c r="AD24" s="184"/>
      <c r="AE24" s="184"/>
      <c r="AF24" s="184"/>
      <c r="AG24" s="181">
        <f>Z24*100000+AA24*10-AB24*9</f>
        <v>400002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2</v>
      </c>
      <c r="AL24" s="183">
        <f t="shared" si="5"/>
        <v>2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400002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2</v>
      </c>
      <c r="AW24" s="71">
        <f t="shared" si="6"/>
        <v>2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0</v>
      </c>
      <c r="BF24" s="116" t="s">
        <v>13</v>
      </c>
      <c r="BG24" s="124">
        <f>VLOOKUP(4,AS21:AW24,5,FALSE)</f>
        <v>3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700021</v>
      </c>
      <c r="AO25" s="176">
        <f>AG22+SUM(AO21:AO24)</f>
        <v>-27</v>
      </c>
      <c r="AP25" s="176">
        <f>AG23+SUM(AP21:AP24)</f>
        <v>500012</v>
      </c>
      <c r="AQ25" s="176">
        <f>AG24+SUM(AQ21:AQ24)</f>
        <v>400002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1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1</v>
      </c>
      <c r="T26" s="113"/>
      <c r="U26" s="113"/>
      <c r="V26" s="113">
        <f>G26</f>
        <v>1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0</v>
      </c>
      <c r="O27" s="107">
        <f t="shared" si="7"/>
        <v>5</v>
      </c>
      <c r="P27" s="107">
        <f t="shared" si="7"/>
        <v>4</v>
      </c>
      <c r="Q27" s="107">
        <f t="shared" si="7"/>
        <v>3</v>
      </c>
      <c r="R27" s="107">
        <f t="shared" si="7"/>
        <v>0</v>
      </c>
      <c r="S27" s="107">
        <f t="shared" si="7"/>
        <v>3</v>
      </c>
      <c r="T27" s="107">
        <f t="shared" si="7"/>
        <v>2</v>
      </c>
      <c r="U27" s="107">
        <f t="shared" si="7"/>
        <v>1</v>
      </c>
      <c r="V27" s="107">
        <f t="shared" si="7"/>
        <v>3</v>
      </c>
      <c r="W27" s="107">
        <f t="shared" si="7"/>
        <v>2</v>
      </c>
      <c r="X27" s="107">
        <f t="shared" si="7"/>
        <v>2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700032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1</v>
      </c>
      <c r="T33" s="113">
        <f>G33</f>
        <v>1</v>
      </c>
      <c r="U33" s="113"/>
      <c r="V33" s="113"/>
      <c r="W33" s="113">
        <f>G33</f>
        <v>1</v>
      </c>
      <c r="X33" s="113">
        <f>E33</f>
        <v>1</v>
      </c>
      <c r="Y33" s="98"/>
      <c r="Z33" s="98">
        <f>N38</f>
        <v>7</v>
      </c>
      <c r="AA33" s="98">
        <f>R38</f>
        <v>4</v>
      </c>
      <c r="AB33" s="98">
        <f>V38</f>
        <v>2</v>
      </c>
      <c r="AC33" s="98">
        <f>AA33-AB33</f>
        <v>2</v>
      </c>
      <c r="AD33" s="104"/>
      <c r="AE33" s="104"/>
      <c r="AF33" s="104"/>
      <c r="AG33" s="181">
        <f>Z33*100000+AA33*10-AB33*9</f>
        <v>700022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4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4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4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2</v>
      </c>
      <c r="AB34" s="186">
        <f>W38</f>
        <v>5</v>
      </c>
      <c r="AC34" s="186">
        <f>AA34-AB34</f>
        <v>-3</v>
      </c>
      <c r="AD34" s="187"/>
      <c r="AE34" s="187"/>
      <c r="AF34" s="187"/>
      <c r="AG34" s="181">
        <f>Z34*100000+AA34*10-AB34*9</f>
        <v>99975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2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99975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2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1</v>
      </c>
      <c r="BE34" s="124">
        <f>VLOOKUP(3,AS32:AW35,4,FALSE)</f>
        <v>2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1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1</v>
      </c>
      <c r="Y35" s="98"/>
      <c r="Z35" s="183">
        <f>P38</f>
        <v>1</v>
      </c>
      <c r="AA35" s="183">
        <f>T38</f>
        <v>2</v>
      </c>
      <c r="AB35" s="183">
        <f>X38</f>
        <v>4</v>
      </c>
      <c r="AC35" s="183">
        <f>AA35-AB35</f>
        <v>-2</v>
      </c>
      <c r="AD35" s="184"/>
      <c r="AE35" s="184"/>
      <c r="AF35" s="184"/>
      <c r="AG35" s="181">
        <f>Z35*100000+AA35*10-AB35*9</f>
        <v>99984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1</v>
      </c>
      <c r="AK35" s="183">
        <f t="shared" si="9"/>
        <v>2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99984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1</v>
      </c>
      <c r="AV35" s="71">
        <f t="shared" si="10"/>
        <v>2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2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700032</v>
      </c>
      <c r="AO36" s="176">
        <f>AG33+SUM(AO32:AO35)</f>
        <v>700022</v>
      </c>
      <c r="AP36" s="176">
        <f>AG34+SUM(AP32:AP35)</f>
        <v>99975</v>
      </c>
      <c r="AQ36" s="176">
        <f>AG35+SUM(AQ32:AQ35)</f>
        <v>99984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1</v>
      </c>
      <c r="T37" s="113"/>
      <c r="U37" s="113"/>
      <c r="V37" s="113">
        <f>G37</f>
        <v>1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1</v>
      </c>
      <c r="P38" s="107">
        <f t="shared" si="11"/>
        <v>1</v>
      </c>
      <c r="Q38" s="107">
        <f t="shared" si="11"/>
        <v>5</v>
      </c>
      <c r="R38" s="107">
        <f t="shared" si="11"/>
        <v>4</v>
      </c>
      <c r="S38" s="107">
        <f t="shared" si="11"/>
        <v>2</v>
      </c>
      <c r="T38" s="107">
        <f t="shared" si="11"/>
        <v>2</v>
      </c>
      <c r="U38" s="107">
        <f t="shared" si="11"/>
        <v>2</v>
      </c>
      <c r="V38" s="107">
        <f t="shared" si="11"/>
        <v>2</v>
      </c>
      <c r="W38" s="107">
        <f t="shared" si="11"/>
        <v>5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28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87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0</v>
      </c>
      <c r="AA43" s="179">
        <f>Q49</f>
        <v>1</v>
      </c>
      <c r="AB43" s="179">
        <f>U49</f>
        <v>4</v>
      </c>
      <c r="AC43" s="179">
        <f>AA43-AB43</f>
        <v>-3</v>
      </c>
      <c r="AD43" s="180"/>
      <c r="AE43" s="180"/>
      <c r="AF43" s="180"/>
      <c r="AG43" s="181">
        <f>Z43*100000+AA43*10-AB43*9</f>
        <v>-26</v>
      </c>
      <c r="AH43" s="182">
        <f>IF(AG43="","",RANK(AG43,AG43:AG46,0)+ROW(A34)%%)</f>
        <v>4.0034000000000001</v>
      </c>
      <c r="AI43" s="182" t="str">
        <f>C43</f>
        <v>Frankreich</v>
      </c>
      <c r="AJ43" s="179">
        <f t="shared" ref="AJ43:AL46" si="13">Z43</f>
        <v>0</v>
      </c>
      <c r="AK43" s="179">
        <f t="shared" si="13"/>
        <v>1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-26</v>
      </c>
      <c r="AS43" s="80">
        <f>ROUND(IF(AR43="","",RANK(AR43,AR43:AR46,0)+ROW(A34)%%),0)</f>
        <v>4</v>
      </c>
      <c r="AT43" s="71" t="str">
        <f t="shared" ref="AT43:AW46" si="14">AI43</f>
        <v>Frankreich</v>
      </c>
      <c r="AU43" s="71">
        <f t="shared" si="14"/>
        <v>0</v>
      </c>
      <c r="AV43" s="71">
        <f t="shared" si="14"/>
        <v>1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9</v>
      </c>
      <c r="BE43" s="63">
        <f>VLOOKUP(1,AS43:AW46,4,FALSE)</f>
        <v>6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9</v>
      </c>
      <c r="AA44" s="98">
        <f>R49</f>
        <v>6</v>
      </c>
      <c r="AB44" s="98">
        <f>V49</f>
        <v>2</v>
      </c>
      <c r="AC44" s="98">
        <f>AA44-AB44</f>
        <v>4</v>
      </c>
      <c r="AD44" s="104"/>
      <c r="AE44" s="104"/>
      <c r="AF44" s="104"/>
      <c r="AG44" s="181">
        <f>Z44*100000+AA44*10-AB44*9</f>
        <v>900042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9</v>
      </c>
      <c r="AK44" s="98">
        <f t="shared" si="13"/>
        <v>6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900042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9</v>
      </c>
      <c r="AV44" s="71">
        <f t="shared" si="14"/>
        <v>6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4</v>
      </c>
      <c r="BE44" s="67">
        <f>VLOOKUP(2,AS43:AW46,4,FALSE)</f>
        <v>3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79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0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-1</v>
      </c>
      <c r="M45" s="113">
        <f>IF($E45="",0,IF($E45&gt;$G45,3,IF($E45=G45,1,0)))</f>
        <v>0</v>
      </c>
      <c r="N45" s="113"/>
      <c r="O45" s="113">
        <f>IF($G45="",0,IF($E45&gt;$G45,0,IF($E45=$G45,1,3)))</f>
        <v>3</v>
      </c>
      <c r="P45" s="113"/>
      <c r="Q45" s="113">
        <f>E45</f>
        <v>0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0</v>
      </c>
      <c r="X45" s="113"/>
      <c r="Y45" s="98"/>
      <c r="Z45" s="186">
        <f>O49</f>
        <v>4</v>
      </c>
      <c r="AA45" s="186">
        <f>S49</f>
        <v>2</v>
      </c>
      <c r="AB45" s="186">
        <f>W49</f>
        <v>3</v>
      </c>
      <c r="AC45" s="186">
        <f>AA45-AB45</f>
        <v>-1</v>
      </c>
      <c r="AD45" s="187"/>
      <c r="AE45" s="187"/>
      <c r="AF45" s="187"/>
      <c r="AG45" s="181">
        <f>Z45*100000+AA45*10-AB45*9</f>
        <v>399993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4</v>
      </c>
      <c r="AK45" s="186">
        <f t="shared" si="13"/>
        <v>2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399993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4</v>
      </c>
      <c r="AV45" s="71">
        <f t="shared" si="14"/>
        <v>2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4</v>
      </c>
      <c r="BE45" s="124">
        <f>VLOOKUP(3,AS43:AW46,4,FALSE)</f>
        <v>2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4</v>
      </c>
      <c r="AA46" s="183">
        <f>T49</f>
        <v>3</v>
      </c>
      <c r="AB46" s="183">
        <f>X49</f>
        <v>3</v>
      </c>
      <c r="AC46" s="183">
        <f>AA46-AB46</f>
        <v>0</v>
      </c>
      <c r="AD46" s="184"/>
      <c r="AE46" s="184"/>
      <c r="AF46" s="184"/>
      <c r="AG46" s="181">
        <f>Z46*100000+AA46*10-AB46*9</f>
        <v>400003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4</v>
      </c>
      <c r="AK46" s="183">
        <f t="shared" si="13"/>
        <v>3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400003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4</v>
      </c>
      <c r="AV46" s="71">
        <f t="shared" si="14"/>
        <v>3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Frankreich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0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0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0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-26</v>
      </c>
      <c r="AO47" s="176">
        <f>AG44+SUM(AO43:AO46)</f>
        <v>900042</v>
      </c>
      <c r="AP47" s="176">
        <f>AG45+SUM(AP43:AP46)</f>
        <v>399993</v>
      </c>
      <c r="AQ47" s="176">
        <f>AG46+SUM(AQ43:AQ46)</f>
        <v>400003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1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0</v>
      </c>
      <c r="T48" s="113"/>
      <c r="U48" s="113"/>
      <c r="V48" s="113">
        <f>G48</f>
        <v>0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0</v>
      </c>
      <c r="N49" s="107">
        <f t="shared" ref="N49:X49" si="15">SUM(N43:N48)</f>
        <v>9</v>
      </c>
      <c r="O49" s="107">
        <f t="shared" si="15"/>
        <v>4</v>
      </c>
      <c r="P49" s="107">
        <f t="shared" si="15"/>
        <v>4</v>
      </c>
      <c r="Q49" s="107">
        <f t="shared" si="15"/>
        <v>1</v>
      </c>
      <c r="R49" s="107">
        <f t="shared" si="15"/>
        <v>6</v>
      </c>
      <c r="S49" s="107">
        <f t="shared" si="15"/>
        <v>2</v>
      </c>
      <c r="T49" s="107">
        <f t="shared" si="15"/>
        <v>3</v>
      </c>
      <c r="U49" s="107">
        <f t="shared" si="15"/>
        <v>4</v>
      </c>
      <c r="V49" s="107">
        <f t="shared" si="15"/>
        <v>2</v>
      </c>
      <c r="W49" s="107">
        <f t="shared" si="15"/>
        <v>3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166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19</v>
      </c>
      <c r="CG49" s="118">
        <f>CF16+CF27+CF38+CF49</f>
        <v>79</v>
      </c>
      <c r="CH49" s="98"/>
      <c r="CI49" s="98"/>
      <c r="CJ49" s="98"/>
      <c r="CK49" s="98"/>
      <c r="CL49" s="98"/>
      <c r="CM49" s="121">
        <f>CM41+CG49</f>
        <v>166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Hanspeter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Hanspeter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7</v>
      </c>
      <c r="AA10" s="179">
        <f>Q16</f>
        <v>3</v>
      </c>
      <c r="AB10" s="179">
        <f>U16</f>
        <v>1</v>
      </c>
      <c r="AC10" s="179">
        <f>AA10-AB10</f>
        <v>2</v>
      </c>
      <c r="AD10" s="180"/>
      <c r="AE10" s="180"/>
      <c r="AF10" s="180"/>
      <c r="AG10" s="181">
        <f>Z10*100000+AA10*10-AB10*9</f>
        <v>700021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3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700021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3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3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1</v>
      </c>
      <c r="AA11" s="98">
        <f>R16</f>
        <v>0</v>
      </c>
      <c r="AB11" s="98">
        <f>V16</f>
        <v>2</v>
      </c>
      <c r="AC11" s="98">
        <f>AA11-AB11</f>
        <v>-2</v>
      </c>
      <c r="AD11" s="104"/>
      <c r="AE11" s="104"/>
      <c r="AF11" s="104"/>
      <c r="AG11" s="181">
        <f>Z11*100000+AA11*10-AB11*9</f>
        <v>99982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0</v>
      </c>
      <c r="AL11" s="98">
        <f t="shared" si="1"/>
        <v>2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99982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0</v>
      </c>
      <c r="AW11" s="71">
        <f t="shared" si="2"/>
        <v>2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5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5</v>
      </c>
      <c r="AA12" s="186">
        <f>S16</f>
        <v>3</v>
      </c>
      <c r="AB12" s="186">
        <f>W16</f>
        <v>2</v>
      </c>
      <c r="AC12" s="186">
        <f>AA12-AB12</f>
        <v>1</v>
      </c>
      <c r="AD12" s="187"/>
      <c r="AE12" s="187"/>
      <c r="AF12" s="187"/>
      <c r="AG12" s="181">
        <f>Z12*100000+AA12*10-AB12*9</f>
        <v>500012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5</v>
      </c>
      <c r="AK12" s="186">
        <f t="shared" si="1"/>
        <v>3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500012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5</v>
      </c>
      <c r="AV12" s="71">
        <f t="shared" si="2"/>
        <v>3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2</v>
      </c>
      <c r="BE12" s="124">
        <f>VLOOKUP(3,AS10:AW13,4,FALSE)</f>
        <v>1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0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0</v>
      </c>
      <c r="Y13" s="98"/>
      <c r="Z13" s="183">
        <f>P16</f>
        <v>2</v>
      </c>
      <c r="AA13" s="183">
        <f>T16</f>
        <v>1</v>
      </c>
      <c r="AB13" s="183">
        <f>X16</f>
        <v>2</v>
      </c>
      <c r="AC13" s="183">
        <f>AA13-AB13</f>
        <v>-1</v>
      </c>
      <c r="AD13" s="184"/>
      <c r="AE13" s="184"/>
      <c r="AF13" s="184"/>
      <c r="AG13" s="181">
        <f>Z13*100000+AA13*10-AB13*9</f>
        <v>199992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2</v>
      </c>
      <c r="AK13" s="183">
        <f t="shared" si="1"/>
        <v>1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199992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2</v>
      </c>
      <c r="AV13" s="71">
        <f t="shared" si="2"/>
        <v>1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0</v>
      </c>
      <c r="BF13" s="116" t="s">
        <v>13</v>
      </c>
      <c r="BG13" s="124">
        <f>VLOOKUP(4,AS10:AW13,5,FALSE)</f>
        <v>2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700021</v>
      </c>
      <c r="AO14" s="176">
        <f>AG11+SUM(AO10:AO13)</f>
        <v>99982</v>
      </c>
      <c r="AP14" s="176">
        <f>AG12+SUM(AP10:AP13)</f>
        <v>500012</v>
      </c>
      <c r="AQ14" s="176">
        <f>AG13+SUM(AQ10:AQ13)</f>
        <v>199992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5</v>
      </c>
      <c r="P16" s="107">
        <f t="shared" si="3"/>
        <v>2</v>
      </c>
      <c r="Q16" s="107">
        <f t="shared" si="3"/>
        <v>3</v>
      </c>
      <c r="R16" s="107">
        <f t="shared" si="3"/>
        <v>0</v>
      </c>
      <c r="S16" s="107">
        <f t="shared" si="3"/>
        <v>3</v>
      </c>
      <c r="T16" s="107">
        <f t="shared" si="3"/>
        <v>1</v>
      </c>
      <c r="U16" s="107">
        <f t="shared" si="3"/>
        <v>1</v>
      </c>
      <c r="V16" s="107">
        <f t="shared" si="3"/>
        <v>2</v>
      </c>
      <c r="W16" s="107">
        <f t="shared" si="3"/>
        <v>2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Schweden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11</v>
      </c>
      <c r="CG16" s="98"/>
      <c r="CH16" s="105" t="s">
        <v>128</v>
      </c>
      <c r="CI16" s="98" t="str">
        <f>BL16</f>
        <v>Schweden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15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0</v>
      </c>
      <c r="S21" s="113"/>
      <c r="T21" s="113"/>
      <c r="U21" s="113">
        <f>G21</f>
        <v>0</v>
      </c>
      <c r="V21" s="113">
        <f>E21</f>
        <v>3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1</v>
      </c>
      <c r="AC21" s="179">
        <f>AA21-AB21</f>
        <v>4</v>
      </c>
      <c r="AD21" s="180"/>
      <c r="AE21" s="180"/>
      <c r="AF21" s="180"/>
      <c r="AG21" s="181">
        <f>Z21*100000+AA21*10-AB21*9</f>
        <v>700041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5</v>
      </c>
      <c r="AL21" s="179">
        <f t="shared" si="5"/>
        <v>1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700041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5</v>
      </c>
      <c r="AW21" s="71">
        <f t="shared" si="6"/>
        <v>1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5</v>
      </c>
      <c r="BF21" s="116" t="s">
        <v>13</v>
      </c>
      <c r="BG21" s="44">
        <f>VLOOKUP(1,AS21:AW24,5,FALSE)</f>
        <v>1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1</v>
      </c>
      <c r="AA22" s="98">
        <f>R27</f>
        <v>1</v>
      </c>
      <c r="AB22" s="98">
        <f>V27</f>
        <v>6</v>
      </c>
      <c r="AC22" s="98">
        <f>AA22-AB22</f>
        <v>-5</v>
      </c>
      <c r="AD22" s="104"/>
      <c r="AE22" s="104"/>
      <c r="AF22" s="104"/>
      <c r="AG22" s="181">
        <f>Z22*100000+AA22*10-AB22*9</f>
        <v>99956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99956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7</v>
      </c>
      <c r="BE22" s="37">
        <f>VLOOKUP(2,AS21:AW24,4,FALSE)</f>
        <v>6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7</v>
      </c>
      <c r="AA23" s="186">
        <f>S27</f>
        <v>6</v>
      </c>
      <c r="AB23" s="186">
        <f>W27</f>
        <v>3</v>
      </c>
      <c r="AC23" s="186">
        <f>AA23-AB23</f>
        <v>3</v>
      </c>
      <c r="AD23" s="187"/>
      <c r="AE23" s="187"/>
      <c r="AF23" s="187"/>
      <c r="AG23" s="181">
        <f>Z23*100000+AA23*10-AB23*9</f>
        <v>700033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7</v>
      </c>
      <c r="AK23" s="186">
        <f t="shared" si="5"/>
        <v>6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700033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7</v>
      </c>
      <c r="AV23" s="71">
        <f t="shared" si="6"/>
        <v>6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1</v>
      </c>
      <c r="BE23" s="124">
        <f>VLOOKUP(3,AS21:AW24,4,FALSE)</f>
        <v>1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0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0</v>
      </c>
      <c r="S24" s="113"/>
      <c r="T24" s="113">
        <f>G24</f>
        <v>0</v>
      </c>
      <c r="U24" s="113"/>
      <c r="V24" s="113">
        <f>G24</f>
        <v>0</v>
      </c>
      <c r="W24" s="113"/>
      <c r="X24" s="113">
        <f>E24</f>
        <v>0</v>
      </c>
      <c r="Y24" s="98"/>
      <c r="Z24" s="183">
        <f>P27</f>
        <v>1</v>
      </c>
      <c r="AA24" s="183">
        <f>T27</f>
        <v>1</v>
      </c>
      <c r="AB24" s="183">
        <f>X27</f>
        <v>3</v>
      </c>
      <c r="AC24" s="183">
        <f>AA24-AB24</f>
        <v>-2</v>
      </c>
      <c r="AD24" s="184"/>
      <c r="AE24" s="184"/>
      <c r="AF24" s="184"/>
      <c r="AG24" s="181">
        <f>Z24*100000+AA24*10-AB24*9</f>
        <v>99983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1</v>
      </c>
      <c r="AK24" s="183">
        <f t="shared" si="5"/>
        <v>1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99983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1</v>
      </c>
      <c r="AV24" s="71">
        <f t="shared" si="6"/>
        <v>1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700041</v>
      </c>
      <c r="AO25" s="176">
        <f>AG22+SUM(AO21:AO24)</f>
        <v>99956</v>
      </c>
      <c r="AP25" s="176">
        <f>AG23+SUM(AP21:AP24)</f>
        <v>700033</v>
      </c>
      <c r="AQ25" s="176">
        <f>AG24+SUM(AQ21:AQ24)</f>
        <v>99983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Schweden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3</v>
      </c>
      <c r="T26" s="113"/>
      <c r="U26" s="113"/>
      <c r="V26" s="113">
        <f>G26</f>
        <v>3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Schweden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7</v>
      </c>
      <c r="P27" s="107">
        <f t="shared" si="7"/>
        <v>1</v>
      </c>
      <c r="Q27" s="107">
        <f t="shared" si="7"/>
        <v>5</v>
      </c>
      <c r="R27" s="107">
        <f t="shared" si="7"/>
        <v>1</v>
      </c>
      <c r="S27" s="107">
        <f t="shared" si="7"/>
        <v>6</v>
      </c>
      <c r="T27" s="107">
        <f t="shared" si="7"/>
        <v>1</v>
      </c>
      <c r="U27" s="107">
        <f t="shared" si="7"/>
        <v>1</v>
      </c>
      <c r="V27" s="107">
        <f t="shared" si="7"/>
        <v>6</v>
      </c>
      <c r="W27" s="107">
        <f t="shared" si="7"/>
        <v>3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0</v>
      </c>
      <c r="S32" s="113"/>
      <c r="T32" s="113"/>
      <c r="U32" s="113">
        <f>G32</f>
        <v>0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7</v>
      </c>
      <c r="AB32" s="179">
        <f>U38</f>
        <v>1</v>
      </c>
      <c r="AC32" s="179">
        <f>AA32-AB32</f>
        <v>6</v>
      </c>
      <c r="AD32" s="180"/>
      <c r="AE32" s="180"/>
      <c r="AF32" s="180"/>
      <c r="AG32" s="181">
        <f>Z32*100000+AA32*10-AB32*9</f>
        <v>900061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7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7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0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1</v>
      </c>
      <c r="U33" s="113"/>
      <c r="V33" s="113"/>
      <c r="W33" s="113">
        <f>G33</f>
        <v>1</v>
      </c>
      <c r="X33" s="113">
        <f>E33</f>
        <v>0</v>
      </c>
      <c r="Y33" s="98"/>
      <c r="Z33" s="98">
        <f>N38</f>
        <v>2</v>
      </c>
      <c r="AA33" s="98">
        <f>R38</f>
        <v>1</v>
      </c>
      <c r="AB33" s="98">
        <f>V38</f>
        <v>3</v>
      </c>
      <c r="AC33" s="98">
        <f>AA33-AB33</f>
        <v>-2</v>
      </c>
      <c r="AD33" s="104"/>
      <c r="AE33" s="104"/>
      <c r="AF33" s="104"/>
      <c r="AG33" s="181">
        <f>Z33*100000+AA33*10-AB33*9</f>
        <v>199983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2</v>
      </c>
      <c r="AK33" s="98">
        <f t="shared" si="9"/>
        <v>1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199983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2</v>
      </c>
      <c r="AV33" s="71">
        <f t="shared" si="10"/>
        <v>1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3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1</v>
      </c>
      <c r="AA34" s="186">
        <f>S38</f>
        <v>0</v>
      </c>
      <c r="AB34" s="186">
        <f>W38</f>
        <v>4</v>
      </c>
      <c r="AC34" s="186">
        <f>AA34-AB34</f>
        <v>-4</v>
      </c>
      <c r="AD34" s="187"/>
      <c r="AE34" s="187"/>
      <c r="AF34" s="187"/>
      <c r="AG34" s="181">
        <f>Z34*100000+AA34*10-AB34*9</f>
        <v>99964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0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99964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0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2</v>
      </c>
      <c r="BE34" s="124">
        <f>VLOOKUP(3,AS32:AW35,4,FALSE)</f>
        <v>1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3</v>
      </c>
      <c r="AB35" s="183">
        <f>X38</f>
        <v>3</v>
      </c>
      <c r="AC35" s="183">
        <f>AA35-AB35</f>
        <v>0</v>
      </c>
      <c r="AD35" s="184"/>
      <c r="AE35" s="184"/>
      <c r="AF35" s="184"/>
      <c r="AG35" s="181">
        <f>Z35*100000+AA35*10-AB35*9</f>
        <v>400003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3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400003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3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0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900061</v>
      </c>
      <c r="AO36" s="176">
        <f>AG33+SUM(AO32:AO35)</f>
        <v>199983</v>
      </c>
      <c r="AP36" s="176">
        <f>AG34+SUM(AP32:AP35)</f>
        <v>99964</v>
      </c>
      <c r="AQ36" s="176">
        <f>AG35+SUM(AQ32:AQ35)</f>
        <v>400003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0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0</v>
      </c>
      <c r="S37" s="113">
        <f>G37</f>
        <v>0</v>
      </c>
      <c r="T37" s="113"/>
      <c r="U37" s="113"/>
      <c r="V37" s="113">
        <f>G37</f>
        <v>0</v>
      </c>
      <c r="W37" s="113">
        <f>E37</f>
        <v>0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1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2</v>
      </c>
      <c r="O38" s="107">
        <f t="shared" si="11"/>
        <v>1</v>
      </c>
      <c r="P38" s="107">
        <f t="shared" si="11"/>
        <v>4</v>
      </c>
      <c r="Q38" s="107">
        <f t="shared" si="11"/>
        <v>7</v>
      </c>
      <c r="R38" s="107">
        <f t="shared" si="11"/>
        <v>1</v>
      </c>
      <c r="S38" s="107">
        <f t="shared" si="11"/>
        <v>0</v>
      </c>
      <c r="T38" s="107">
        <f t="shared" si="11"/>
        <v>3</v>
      </c>
      <c r="U38" s="107">
        <f t="shared" si="11"/>
        <v>1</v>
      </c>
      <c r="V38" s="107">
        <f t="shared" si="11"/>
        <v>3</v>
      </c>
      <c r="W38" s="107">
        <f t="shared" si="11"/>
        <v>4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26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3</v>
      </c>
      <c r="AA43" s="179">
        <f>Q49</f>
        <v>3</v>
      </c>
      <c r="AB43" s="179">
        <f>U49</f>
        <v>3</v>
      </c>
      <c r="AC43" s="179">
        <f>AA43-AB43</f>
        <v>0</v>
      </c>
      <c r="AD43" s="180"/>
      <c r="AE43" s="180"/>
      <c r="AF43" s="180"/>
      <c r="AG43" s="181">
        <f>Z43*100000+AA43*10-AB43*9</f>
        <v>300003</v>
      </c>
      <c r="AH43" s="182">
        <f>IF(AG43="","",RANK(AG43,AG43:AG46,0)+ROW(A34)%%)</f>
        <v>3.0034000000000001</v>
      </c>
      <c r="AI43" s="182" t="str">
        <f>C43</f>
        <v>Frankreich</v>
      </c>
      <c r="AJ43" s="179">
        <f t="shared" ref="AJ43:AL46" si="13">Z43</f>
        <v>3</v>
      </c>
      <c r="AK43" s="179">
        <f t="shared" si="13"/>
        <v>3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300003</v>
      </c>
      <c r="AS43" s="80">
        <f>ROUND(IF(AR43="","",RANK(AR43,AR43:AR46,0)+ROW(A34)%%),0)</f>
        <v>3</v>
      </c>
      <c r="AT43" s="71" t="str">
        <f t="shared" ref="AT43:AW46" si="14">AI43</f>
        <v>Frankreich</v>
      </c>
      <c r="AU43" s="71">
        <f t="shared" si="14"/>
        <v>3</v>
      </c>
      <c r="AV43" s="71">
        <f t="shared" si="14"/>
        <v>3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Schweden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4</v>
      </c>
      <c r="AA44" s="98">
        <f>R49</f>
        <v>4</v>
      </c>
      <c r="AB44" s="98">
        <f>V49</f>
        <v>4</v>
      </c>
      <c r="AC44" s="98">
        <f>AA44-AB44</f>
        <v>0</v>
      </c>
      <c r="AD44" s="104"/>
      <c r="AE44" s="104"/>
      <c r="AF44" s="104"/>
      <c r="AG44" s="181">
        <f>Z44*100000+AA44*10-AB44*9</f>
        <v>400004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4</v>
      </c>
      <c r="AL44" s="98">
        <f t="shared" si="13"/>
        <v>4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400004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4</v>
      </c>
      <c r="AW44" s="71">
        <f t="shared" si="14"/>
        <v>4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4</v>
      </c>
      <c r="BF44" s="116" t="s">
        <v>13</v>
      </c>
      <c r="BG44" s="67">
        <f>VLOOKUP(2,AS43:AW46,5,FALSE)</f>
        <v>4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1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1</v>
      </c>
      <c r="X45" s="113"/>
      <c r="Y45" s="98"/>
      <c r="Z45" s="186">
        <f>O49</f>
        <v>1</v>
      </c>
      <c r="AA45" s="186">
        <f>S49</f>
        <v>1</v>
      </c>
      <c r="AB45" s="186">
        <f>W49</f>
        <v>4</v>
      </c>
      <c r="AC45" s="186">
        <f>AA45-AB45</f>
        <v>-3</v>
      </c>
      <c r="AD45" s="187"/>
      <c r="AE45" s="187"/>
      <c r="AF45" s="187"/>
      <c r="AG45" s="181">
        <f>Z45*100000+AA45*10-AB45*9</f>
        <v>99974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1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99974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1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Frankreich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15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3</v>
      </c>
      <c r="H46" s="15" t="str">
        <f>H44</f>
        <v>Schweden</v>
      </c>
      <c r="I46" s="16"/>
      <c r="J46" s="98"/>
      <c r="K46" s="98"/>
      <c r="L46" s="104">
        <f t="shared" si="12"/>
        <v>-1</v>
      </c>
      <c r="M46" s="113"/>
      <c r="N46" s="113">
        <f>IF($E46="",0,IF($E46&gt;$G46,3,IF($E46=$G46,1,0)))</f>
        <v>0</v>
      </c>
      <c r="O46" s="113"/>
      <c r="P46" s="113">
        <f>IF($G46="",0,IF($E46&gt;$G46,0,IF($E46=$G46,1,3)))</f>
        <v>3</v>
      </c>
      <c r="Q46" s="113"/>
      <c r="R46" s="113">
        <f>E46</f>
        <v>1</v>
      </c>
      <c r="S46" s="113"/>
      <c r="T46" s="113">
        <f>G46</f>
        <v>3</v>
      </c>
      <c r="U46" s="113"/>
      <c r="V46" s="113">
        <f>G46</f>
        <v>3</v>
      </c>
      <c r="W46" s="113"/>
      <c r="X46" s="113">
        <f>E46</f>
        <v>1</v>
      </c>
      <c r="Y46" s="98"/>
      <c r="Z46" s="183">
        <f>P49</f>
        <v>7</v>
      </c>
      <c r="AA46" s="183">
        <f>T49</f>
        <v>5</v>
      </c>
      <c r="AB46" s="183">
        <f>X49</f>
        <v>2</v>
      </c>
      <c r="AC46" s="183">
        <f>AA46-AB46</f>
        <v>3</v>
      </c>
      <c r="AD46" s="184"/>
      <c r="AE46" s="184"/>
      <c r="AF46" s="184"/>
      <c r="AG46" s="181">
        <f>Z46*100000+AA46*10-AB46*9</f>
        <v>700032</v>
      </c>
      <c r="AH46" s="185">
        <f>IF(AG46="","",RANK(AG46,AG43:AG46,0)+ROW(A34)%%)</f>
        <v>1.0034000000000001</v>
      </c>
      <c r="AI46" s="185" t="str">
        <f>H44</f>
        <v>Schweden</v>
      </c>
      <c r="AJ46" s="183">
        <f t="shared" si="13"/>
        <v>7</v>
      </c>
      <c r="AK46" s="183">
        <f t="shared" si="13"/>
        <v>5</v>
      </c>
      <c r="AL46" s="183">
        <f t="shared" si="13"/>
        <v>2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700032</v>
      </c>
      <c r="AS46" s="80">
        <f>ROUND(IF(AR46="","",RANK(AR46,AR43:AR46,0)+ROW(L37)%%),0)</f>
        <v>1</v>
      </c>
      <c r="AT46" s="71" t="str">
        <f t="shared" si="14"/>
        <v>Schweden</v>
      </c>
      <c r="AU46" s="71">
        <f t="shared" si="14"/>
        <v>7</v>
      </c>
      <c r="AV46" s="71">
        <f t="shared" si="14"/>
        <v>5</v>
      </c>
      <c r="AW46" s="71">
        <f t="shared" si="14"/>
        <v>2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1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300003</v>
      </c>
      <c r="AO47" s="176">
        <f>AG44+SUM(AO43:AO46)</f>
        <v>400004</v>
      </c>
      <c r="AP47" s="176">
        <f>AG45+SUM(AP43:AP46)</f>
        <v>99974</v>
      </c>
      <c r="AQ47" s="176">
        <f>AG46+SUM(AQ43:AQ46)</f>
        <v>700032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0</v>
      </c>
      <c r="T48" s="113"/>
      <c r="U48" s="113"/>
      <c r="V48" s="113">
        <f>G48</f>
        <v>0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3</v>
      </c>
      <c r="N49" s="107">
        <f t="shared" ref="N49:X49" si="15">SUM(N43:N48)</f>
        <v>4</v>
      </c>
      <c r="O49" s="107">
        <f t="shared" si="15"/>
        <v>1</v>
      </c>
      <c r="P49" s="107">
        <f t="shared" si="15"/>
        <v>7</v>
      </c>
      <c r="Q49" s="107">
        <f t="shared" si="15"/>
        <v>3</v>
      </c>
      <c r="R49" s="107">
        <f t="shared" si="15"/>
        <v>4</v>
      </c>
      <c r="S49" s="107">
        <f t="shared" si="15"/>
        <v>1</v>
      </c>
      <c r="T49" s="107">
        <f t="shared" si="15"/>
        <v>5</v>
      </c>
      <c r="U49" s="107">
        <f t="shared" si="15"/>
        <v>3</v>
      </c>
      <c r="V49" s="107">
        <f t="shared" si="15"/>
        <v>4</v>
      </c>
      <c r="W49" s="107">
        <f t="shared" si="15"/>
        <v>4</v>
      </c>
      <c r="X49" s="107">
        <f t="shared" si="15"/>
        <v>2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136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16</v>
      </c>
      <c r="CG49" s="118">
        <f>CF16+CF27+CF38+CF49</f>
        <v>66</v>
      </c>
      <c r="CH49" s="98"/>
      <c r="CI49" s="98"/>
      <c r="CJ49" s="98"/>
      <c r="CK49" s="98"/>
      <c r="CL49" s="98"/>
      <c r="CM49" s="121">
        <f>CM41+CG49</f>
        <v>136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401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Patrick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Patrick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2</v>
      </c>
      <c r="H10" s="8" t="s">
        <v>42</v>
      </c>
      <c r="I10" s="9"/>
      <c r="J10" s="98"/>
      <c r="K10" s="98"/>
      <c r="L10" s="104">
        <f t="shared" ref="L10:L15" si="0">IF(E10-G10&gt;0,1,IF(G10=E10,0,-1))</f>
        <v>-1</v>
      </c>
      <c r="M10" s="113">
        <f>IF($E10="",0,IF($E10&gt;$G10,3,IF($E10=G10,1,0)))</f>
        <v>0</v>
      </c>
      <c r="N10" s="113">
        <f>IF($G10="",0,IF($E10&gt;$G10,0,IF($E10=G10,1,3)))</f>
        <v>3</v>
      </c>
      <c r="O10" s="114"/>
      <c r="P10" s="114"/>
      <c r="Q10" s="113">
        <f>E10</f>
        <v>1</v>
      </c>
      <c r="R10" s="113">
        <f>G10</f>
        <v>2</v>
      </c>
      <c r="S10" s="113"/>
      <c r="T10" s="113"/>
      <c r="U10" s="113">
        <f>G10</f>
        <v>2</v>
      </c>
      <c r="V10" s="113">
        <f>E10</f>
        <v>1</v>
      </c>
      <c r="W10" s="113"/>
      <c r="X10" s="113"/>
      <c r="Y10" s="98"/>
      <c r="Z10" s="179">
        <f>M16</f>
        <v>0</v>
      </c>
      <c r="AA10" s="179">
        <f>Q16</f>
        <v>4</v>
      </c>
      <c r="AB10" s="179">
        <f>U16</f>
        <v>7</v>
      </c>
      <c r="AC10" s="179">
        <f>AA10-AB10</f>
        <v>-3</v>
      </c>
      <c r="AD10" s="180"/>
      <c r="AE10" s="180"/>
      <c r="AF10" s="180"/>
      <c r="AG10" s="181">
        <f>Z10*100000+AA10*10-AB10*9</f>
        <v>-23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0</v>
      </c>
      <c r="AK10" s="179">
        <f t="shared" si="1"/>
        <v>4</v>
      </c>
      <c r="AL10" s="179">
        <f t="shared" si="1"/>
        <v>7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-23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0</v>
      </c>
      <c r="AV10" s="71">
        <f t="shared" si="2"/>
        <v>4</v>
      </c>
      <c r="AW10" s="71">
        <f t="shared" si="2"/>
        <v>7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9</v>
      </c>
      <c r="BE10" s="20">
        <f>VLOOKUP(1,AS10:AW13,4,FALSE)</f>
        <v>7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3</v>
      </c>
      <c r="AA11" s="98">
        <f>R16</f>
        <v>3</v>
      </c>
      <c r="AB11" s="98">
        <f>V16</f>
        <v>5</v>
      </c>
      <c r="AC11" s="98">
        <f>AA11-AB11</f>
        <v>-2</v>
      </c>
      <c r="AD11" s="104"/>
      <c r="AE11" s="104"/>
      <c r="AF11" s="104"/>
      <c r="AG11" s="181">
        <f>Z11*100000+AA11*10-AB11*9</f>
        <v>299985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3</v>
      </c>
      <c r="AK11" s="98">
        <f t="shared" si="1"/>
        <v>3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299985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3</v>
      </c>
      <c r="AV11" s="71">
        <f t="shared" si="2"/>
        <v>3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3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2</v>
      </c>
      <c r="R12" s="113"/>
      <c r="S12" s="113">
        <f>G12</f>
        <v>3</v>
      </c>
      <c r="T12" s="113"/>
      <c r="U12" s="113">
        <f>G12</f>
        <v>3</v>
      </c>
      <c r="V12" s="113"/>
      <c r="W12" s="113">
        <f>E12</f>
        <v>2</v>
      </c>
      <c r="X12" s="113"/>
      <c r="Y12" s="98"/>
      <c r="Z12" s="186">
        <f>O16</f>
        <v>9</v>
      </c>
      <c r="AA12" s="186">
        <f>S16</f>
        <v>7</v>
      </c>
      <c r="AB12" s="186">
        <f>W16</f>
        <v>3</v>
      </c>
      <c r="AC12" s="186">
        <f>AA12-AB12</f>
        <v>4</v>
      </c>
      <c r="AD12" s="187"/>
      <c r="AE12" s="187"/>
      <c r="AF12" s="187"/>
      <c r="AG12" s="181">
        <f>Z12*100000+AA12*10-AB12*9</f>
        <v>900043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9</v>
      </c>
      <c r="AK12" s="186">
        <f t="shared" si="1"/>
        <v>7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900043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9</v>
      </c>
      <c r="AV12" s="71">
        <f t="shared" si="2"/>
        <v>7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3</v>
      </c>
      <c r="BE12" s="124">
        <f>VLOOKUP(3,AS10:AW13,4,FALSE)</f>
        <v>3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14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1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1</v>
      </c>
      <c r="Y13" s="98"/>
      <c r="Z13" s="183">
        <f>P16</f>
        <v>6</v>
      </c>
      <c r="AA13" s="183">
        <f>T16</f>
        <v>5</v>
      </c>
      <c r="AB13" s="183">
        <f>X16</f>
        <v>4</v>
      </c>
      <c r="AC13" s="183">
        <f>AA13-AB13</f>
        <v>1</v>
      </c>
      <c r="AD13" s="184"/>
      <c r="AE13" s="184"/>
      <c r="AF13" s="184"/>
      <c r="AG13" s="181">
        <f>Z13*100000+AA13*10-AB13*9</f>
        <v>600014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6</v>
      </c>
      <c r="AK13" s="183">
        <f t="shared" si="1"/>
        <v>5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600014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6</v>
      </c>
      <c r="AV13" s="71">
        <f t="shared" si="2"/>
        <v>5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0</v>
      </c>
      <c r="BE13" s="124">
        <f>VLOOKUP(4,AS10:AW13,4,FALSE)</f>
        <v>4</v>
      </c>
      <c r="BF13" s="116" t="s">
        <v>13</v>
      </c>
      <c r="BG13" s="124">
        <f>VLOOKUP(4,AS10:AW13,5,FALSE)</f>
        <v>7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1</v>
      </c>
      <c r="CD13" s="98">
        <f>IF(G13=Spielplan!G13,Punktemodus!$B$7,0)</f>
        <v>1</v>
      </c>
      <c r="CE13" s="98">
        <f>IF(E13=Spielplan!E13,IF(G13=Spielplan!G13,Punktemodus!$B$5,0),0)</f>
        <v>2</v>
      </c>
      <c r="CF13" s="117">
        <f>IF(Spielplan!E13&lt;&gt;"",SUM(BZ13:CE13),0)</f>
        <v>9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-23</v>
      </c>
      <c r="AO14" s="176">
        <f>AG11+SUM(AO10:AO13)</f>
        <v>299985</v>
      </c>
      <c r="AP14" s="176">
        <f>AG12+SUM(AP10:AP13)</f>
        <v>900043</v>
      </c>
      <c r="AQ14" s="176">
        <f>AG13+SUM(AQ10:AQ13)</f>
        <v>600014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0</v>
      </c>
      <c r="N16" s="107">
        <f t="shared" si="3"/>
        <v>3</v>
      </c>
      <c r="O16" s="107">
        <f t="shared" si="3"/>
        <v>9</v>
      </c>
      <c r="P16" s="107">
        <f t="shared" si="3"/>
        <v>6</v>
      </c>
      <c r="Q16" s="107">
        <f t="shared" si="3"/>
        <v>4</v>
      </c>
      <c r="R16" s="107">
        <f t="shared" si="3"/>
        <v>3</v>
      </c>
      <c r="S16" s="107">
        <f t="shared" si="3"/>
        <v>7</v>
      </c>
      <c r="T16" s="107">
        <f t="shared" si="3"/>
        <v>5</v>
      </c>
      <c r="U16" s="107">
        <f t="shared" si="3"/>
        <v>7</v>
      </c>
      <c r="V16" s="107">
        <f t="shared" si="3"/>
        <v>5</v>
      </c>
      <c r="W16" s="107">
        <f t="shared" si="3"/>
        <v>3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21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40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4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400014</v>
      </c>
      <c r="AH21" s="182">
        <f>IF(AG21="","",RANK(AG21,AG21:AG24,0)+ROW(A12)%%)</f>
        <v>3.0011999999999999</v>
      </c>
      <c r="AI21" s="182" t="str">
        <f>C21</f>
        <v>Niederlande</v>
      </c>
      <c r="AJ21" s="179">
        <f t="shared" ref="AJ21:AL24" si="5">Z21</f>
        <v>4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400014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4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5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2</v>
      </c>
      <c r="U22" s="113"/>
      <c r="V22" s="113"/>
      <c r="W22" s="113">
        <f>G22</f>
        <v>2</v>
      </c>
      <c r="X22" s="113">
        <f>E22</f>
        <v>3</v>
      </c>
      <c r="Y22" s="98"/>
      <c r="Z22" s="98">
        <f>N27</f>
        <v>0</v>
      </c>
      <c r="AA22" s="98">
        <f>R27</f>
        <v>2</v>
      </c>
      <c r="AB22" s="98">
        <f>V27</f>
        <v>7</v>
      </c>
      <c r="AC22" s="98">
        <f>AA22-AB22</f>
        <v>-5</v>
      </c>
      <c r="AD22" s="104"/>
      <c r="AE22" s="104"/>
      <c r="AF22" s="104"/>
      <c r="AG22" s="181">
        <f>Z22*100000+AA22*10-AB22*9</f>
        <v>-43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2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-43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2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6</v>
      </c>
      <c r="BE22" s="37">
        <f>VLOOKUP(2,AS21:AW24,4,FALSE)</f>
        <v>7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7</v>
      </c>
      <c r="AB23" s="186">
        <f>W27</f>
        <v>5</v>
      </c>
      <c r="AC23" s="186">
        <f>AA23-AB23</f>
        <v>2</v>
      </c>
      <c r="AD23" s="187"/>
      <c r="AE23" s="187"/>
      <c r="AF23" s="187"/>
      <c r="AG23" s="181">
        <f>Z23*100000+AA23*10-AB23*9</f>
        <v>700025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7</v>
      </c>
      <c r="AL23" s="186">
        <f t="shared" si="5"/>
        <v>5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700025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7</v>
      </c>
      <c r="AW23" s="71">
        <f t="shared" si="6"/>
        <v>5</v>
      </c>
      <c r="AX23" s="71"/>
      <c r="AY23" s="71"/>
      <c r="AZ23" s="98"/>
      <c r="BA23" s="122">
        <v>3</v>
      </c>
      <c r="BB23" s="226" t="str">
        <f>IF(E22="",C22,VLOOKUP(3,AS21:AT24,2,FALSE))</f>
        <v>Niederlande</v>
      </c>
      <c r="BC23" s="123"/>
      <c r="BD23" s="124">
        <f>VLOOKUP(3,AS21:AW24,3,FALSE)</f>
        <v>4</v>
      </c>
      <c r="BE23" s="124">
        <f>VLOOKUP(3,AS21:AW24,4,FALSE)</f>
        <v>5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0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6</v>
      </c>
      <c r="AA24" s="183">
        <f>T27</f>
        <v>7</v>
      </c>
      <c r="AB24" s="183">
        <f>X27</f>
        <v>5</v>
      </c>
      <c r="AC24" s="183">
        <f>AA24-AB24</f>
        <v>2</v>
      </c>
      <c r="AD24" s="184"/>
      <c r="AE24" s="184"/>
      <c r="AF24" s="184"/>
      <c r="AG24" s="181">
        <f>Z24*100000+AA24*10-AB24*9</f>
        <v>600025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6</v>
      </c>
      <c r="AK24" s="183">
        <f t="shared" si="5"/>
        <v>7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600025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6</v>
      </c>
      <c r="AV24" s="71">
        <f t="shared" si="6"/>
        <v>7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2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1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400014</v>
      </c>
      <c r="AO25" s="176">
        <f>AG22+SUM(AO21:AO24)</f>
        <v>-43</v>
      </c>
      <c r="AP25" s="176">
        <f>AG23+SUM(AP21:AP24)</f>
        <v>700025</v>
      </c>
      <c r="AQ25" s="176">
        <f>AG24+SUM(AQ21:AQ24)</f>
        <v>600025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2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1</v>
      </c>
      <c r="CD25" s="98">
        <f>IF(G25=Spielplan!G25,Punktemodus!$B$7,0)</f>
        <v>1</v>
      </c>
      <c r="CE25" s="98">
        <f>IF(E25=Spielplan!E25,IF(G25=Spielplan!G25,Punktemodus!$B$5,0),0)</f>
        <v>2</v>
      </c>
      <c r="CF25" s="117">
        <f>IF(Spielplan!E25&lt;&gt;"",SUM(BZ25:CE25),0)</f>
        <v>9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2</v>
      </c>
      <c r="T26" s="113"/>
      <c r="U26" s="113"/>
      <c r="V26" s="113">
        <f>G26</f>
        <v>2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1</v>
      </c>
      <c r="CE26" s="98">
        <f>IF(E26=Spielplan!E26,IF(G26=Spielplan!G26,Punktemodus!$B$5,0),0)</f>
        <v>2</v>
      </c>
      <c r="CF26" s="117">
        <f>IF(Spielplan!E26&lt;&gt;"",SUM(BZ26:CE26),0)</f>
        <v>9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4</v>
      </c>
      <c r="N27" s="107">
        <f t="shared" si="7"/>
        <v>0</v>
      </c>
      <c r="O27" s="107">
        <f t="shared" si="7"/>
        <v>7</v>
      </c>
      <c r="P27" s="107">
        <f t="shared" si="7"/>
        <v>6</v>
      </c>
      <c r="Q27" s="107">
        <f t="shared" si="7"/>
        <v>5</v>
      </c>
      <c r="R27" s="107">
        <f t="shared" si="7"/>
        <v>2</v>
      </c>
      <c r="S27" s="107">
        <f t="shared" si="7"/>
        <v>7</v>
      </c>
      <c r="T27" s="107">
        <f t="shared" si="7"/>
        <v>7</v>
      </c>
      <c r="U27" s="107">
        <f t="shared" si="7"/>
        <v>4</v>
      </c>
      <c r="V27" s="107">
        <f t="shared" si="7"/>
        <v>7</v>
      </c>
      <c r="W27" s="107">
        <f t="shared" si="7"/>
        <v>5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30</v>
      </c>
      <c r="CG27" s="98"/>
      <c r="CH27" s="98"/>
      <c r="CI27" s="98"/>
      <c r="CJ27" s="98"/>
      <c r="CK27" s="98"/>
      <c r="CL27" s="98"/>
      <c r="CM27" s="119">
        <f>SUM(CM23:CM26)</f>
        <v>40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2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2</v>
      </c>
      <c r="R32" s="113">
        <f>G32</f>
        <v>2</v>
      </c>
      <c r="S32" s="113"/>
      <c r="T32" s="113"/>
      <c r="U32" s="113">
        <f>G32</f>
        <v>2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6</v>
      </c>
      <c r="AB32" s="179">
        <f>U38</f>
        <v>3</v>
      </c>
      <c r="AC32" s="179">
        <f>AA32-AB32</f>
        <v>3</v>
      </c>
      <c r="AD32" s="180"/>
      <c r="AE32" s="180"/>
      <c r="AF32" s="180"/>
      <c r="AG32" s="181">
        <f>Z32*100000+AA32*10-AB32*9</f>
        <v>700033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6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6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6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Italien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5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30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7</v>
      </c>
      <c r="AA33" s="98">
        <f>R38</f>
        <v>5</v>
      </c>
      <c r="AB33" s="98">
        <f>V38</f>
        <v>3</v>
      </c>
      <c r="AC33" s="98">
        <f>AA33-AB33</f>
        <v>2</v>
      </c>
      <c r="AD33" s="104"/>
      <c r="AE33" s="104"/>
      <c r="AF33" s="104"/>
      <c r="AG33" s="181">
        <f>Z33*100000+AA33*10-AB33*9</f>
        <v>700023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5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5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5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Italien</v>
      </c>
      <c r="CJ33" s="98" t="str">
        <f>Spielplan!BQ32</f>
        <v>Italien</v>
      </c>
      <c r="CK33" s="98">
        <f>IF(CJ33=CI33,Punktemodus!$B$17,0)</f>
        <v>15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1</v>
      </c>
      <c r="AB34" s="186">
        <f>W38</f>
        <v>5</v>
      </c>
      <c r="AC34" s="186">
        <f>AA34-AB34</f>
        <v>-4</v>
      </c>
      <c r="AD34" s="187"/>
      <c r="AE34" s="187"/>
      <c r="AF34" s="187"/>
      <c r="AG34" s="181">
        <f>Z34*100000+AA34*10-AB34*9</f>
        <v>-35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3</v>
      </c>
      <c r="AA35" s="183">
        <f>T38</f>
        <v>4</v>
      </c>
      <c r="AB35" s="183">
        <f>X38</f>
        <v>5</v>
      </c>
      <c r="AC35" s="183">
        <f>AA35-AB35</f>
        <v>-1</v>
      </c>
      <c r="AD35" s="184"/>
      <c r="AE35" s="184"/>
      <c r="AF35" s="184"/>
      <c r="AG35" s="181">
        <f>Z35*100000+AA35*10-AB35*9</f>
        <v>299995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4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299995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4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700033</v>
      </c>
      <c r="AO36" s="176">
        <f>AG33+SUM(AO32:AO35)</f>
        <v>700023</v>
      </c>
      <c r="AP36" s="176">
        <f>AG34+SUM(AP32:AP35)</f>
        <v>-35</v>
      </c>
      <c r="AQ36" s="176">
        <f>AG35+SUM(AQ32:AQ35)</f>
        <v>299995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0</v>
      </c>
      <c r="P38" s="107">
        <f t="shared" si="11"/>
        <v>3</v>
      </c>
      <c r="Q38" s="107">
        <f t="shared" si="11"/>
        <v>6</v>
      </c>
      <c r="R38" s="107">
        <f t="shared" si="11"/>
        <v>5</v>
      </c>
      <c r="S38" s="107">
        <f t="shared" si="11"/>
        <v>1</v>
      </c>
      <c r="T38" s="107">
        <f t="shared" si="11"/>
        <v>4</v>
      </c>
      <c r="U38" s="107">
        <f t="shared" si="11"/>
        <v>3</v>
      </c>
      <c r="V38" s="107">
        <f t="shared" si="11"/>
        <v>3</v>
      </c>
      <c r="W38" s="107">
        <f t="shared" si="11"/>
        <v>5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29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130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0</v>
      </c>
      <c r="S43" s="113"/>
      <c r="T43" s="113"/>
      <c r="U43" s="113">
        <f>G43</f>
        <v>0</v>
      </c>
      <c r="V43" s="113">
        <f>E43</f>
        <v>2</v>
      </c>
      <c r="W43" s="113"/>
      <c r="X43" s="113"/>
      <c r="Y43" s="98"/>
      <c r="Z43" s="179">
        <f>M49</f>
        <v>9</v>
      </c>
      <c r="AA43" s="179">
        <f>Q49</f>
        <v>6</v>
      </c>
      <c r="AB43" s="179">
        <f>U49</f>
        <v>1</v>
      </c>
      <c r="AC43" s="179">
        <f>AA43-AB43</f>
        <v>5</v>
      </c>
      <c r="AD43" s="180"/>
      <c r="AE43" s="180"/>
      <c r="AF43" s="180"/>
      <c r="AG43" s="181">
        <f>Z43*100000+AA43*10-AB43*9</f>
        <v>900051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9</v>
      </c>
      <c r="AK43" s="179">
        <f t="shared" si="13"/>
        <v>6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900051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9</v>
      </c>
      <c r="AV43" s="71">
        <f t="shared" si="14"/>
        <v>6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9</v>
      </c>
      <c r="BE43" s="63">
        <f>VLOOKUP(1,AS43:AW46,4,FALSE)</f>
        <v>6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6</v>
      </c>
      <c r="AA44" s="98">
        <f>R49</f>
        <v>4</v>
      </c>
      <c r="AB44" s="98">
        <f>V49</f>
        <v>3</v>
      </c>
      <c r="AC44" s="98">
        <f>AA44-AB44</f>
        <v>1</v>
      </c>
      <c r="AD44" s="104"/>
      <c r="AE44" s="104"/>
      <c r="AF44" s="104"/>
      <c r="AG44" s="181">
        <f>Z44*100000+AA44*10-AB44*9</f>
        <v>600013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6</v>
      </c>
      <c r="AK44" s="98">
        <f t="shared" si="13"/>
        <v>4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600013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6</v>
      </c>
      <c r="AV44" s="71">
        <f t="shared" si="14"/>
        <v>4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3</v>
      </c>
      <c r="AB45" s="186">
        <f>W49</f>
        <v>6</v>
      </c>
      <c r="AC45" s="186">
        <f>AA45-AB45</f>
        <v>-3</v>
      </c>
      <c r="AD45" s="187"/>
      <c r="AE45" s="187"/>
      <c r="AF45" s="187"/>
      <c r="AG45" s="181">
        <f>Z45*100000+AA45*10-AB45*9</f>
        <v>-24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3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-24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3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3</v>
      </c>
      <c r="BE45" s="124">
        <f>VLOOKUP(3,AS43:AW46,4,FALSE)</f>
        <v>2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40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2</v>
      </c>
      <c r="Y46" s="98"/>
      <c r="Z46" s="183">
        <f>P49</f>
        <v>3</v>
      </c>
      <c r="AA46" s="183">
        <f>T49</f>
        <v>2</v>
      </c>
      <c r="AB46" s="183">
        <f>X49</f>
        <v>5</v>
      </c>
      <c r="AC46" s="183">
        <f>AA46-AB46</f>
        <v>-3</v>
      </c>
      <c r="AD46" s="184"/>
      <c r="AE46" s="184"/>
      <c r="AF46" s="184"/>
      <c r="AG46" s="181">
        <f>Z46*100000+AA46*10-AB46*9</f>
        <v>299975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3</v>
      </c>
      <c r="AK46" s="183">
        <f t="shared" si="13"/>
        <v>2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299975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3</v>
      </c>
      <c r="AV46" s="71">
        <f t="shared" si="14"/>
        <v>2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3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40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900051</v>
      </c>
      <c r="AO47" s="176">
        <f>AG44+SUM(AO43:AO46)</f>
        <v>600013</v>
      </c>
      <c r="AP47" s="176">
        <f>AG45+SUM(AP43:AP46)</f>
        <v>-24</v>
      </c>
      <c r="AQ47" s="176">
        <f>AG46+SUM(AQ43:AQ46)</f>
        <v>299975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30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9</v>
      </c>
      <c r="N49" s="107">
        <f t="shared" ref="N49:X49" si="15">SUM(N43:N48)</f>
        <v>6</v>
      </c>
      <c r="O49" s="107">
        <f t="shared" si="15"/>
        <v>0</v>
      </c>
      <c r="P49" s="107">
        <f t="shared" si="15"/>
        <v>3</v>
      </c>
      <c r="Q49" s="107">
        <f t="shared" si="15"/>
        <v>6</v>
      </c>
      <c r="R49" s="107">
        <f t="shared" si="15"/>
        <v>4</v>
      </c>
      <c r="S49" s="107">
        <f t="shared" si="15"/>
        <v>3</v>
      </c>
      <c r="T49" s="107">
        <f t="shared" si="15"/>
        <v>2</v>
      </c>
      <c r="U49" s="107">
        <f t="shared" si="15"/>
        <v>1</v>
      </c>
      <c r="V49" s="107">
        <f t="shared" si="15"/>
        <v>3</v>
      </c>
      <c r="W49" s="107">
        <f t="shared" si="15"/>
        <v>6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226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16</v>
      </c>
      <c r="CG49" s="118">
        <f>CF16+CF27+CF38+CF49</f>
        <v>96</v>
      </c>
      <c r="CH49" s="98"/>
      <c r="CI49" s="98"/>
      <c r="CJ49" s="98"/>
      <c r="CK49" s="98"/>
      <c r="CL49" s="98"/>
      <c r="CM49" s="121">
        <f>CM41+CG49</f>
        <v>226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366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Manuel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Manuel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5</v>
      </c>
      <c r="AA10" s="179">
        <f>Q16</f>
        <v>5</v>
      </c>
      <c r="AB10" s="179">
        <f>U16</f>
        <v>4</v>
      </c>
      <c r="AC10" s="179">
        <f>AA10-AB10</f>
        <v>1</v>
      </c>
      <c r="AD10" s="180"/>
      <c r="AE10" s="180"/>
      <c r="AF10" s="180"/>
      <c r="AG10" s="181">
        <f>Z10*100000+AA10*10-AB10*9</f>
        <v>500014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5</v>
      </c>
      <c r="AK10" s="179">
        <f t="shared" si="1"/>
        <v>5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500014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5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5</v>
      </c>
      <c r="BE10" s="20">
        <f>VLOOKUP(1,AS10:AW13,4,FALSE)</f>
        <v>5</v>
      </c>
      <c r="BF10" s="116" t="s">
        <v>13</v>
      </c>
      <c r="BG10" s="20">
        <f>VLOOKUP(1,AS10:AW13,5,FALSE)</f>
        <v>4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2</v>
      </c>
      <c r="BO10" s="116" t="s">
        <v>13</v>
      </c>
      <c r="BP10" s="214">
        <v>1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0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0</v>
      </c>
      <c r="T11" s="113">
        <f>G11</f>
        <v>1</v>
      </c>
      <c r="U11" s="113"/>
      <c r="V11" s="113"/>
      <c r="W11" s="113">
        <f>G11</f>
        <v>1</v>
      </c>
      <c r="X11" s="113">
        <f>E11</f>
        <v>0</v>
      </c>
      <c r="Y11" s="98"/>
      <c r="Z11" s="98">
        <f>N16</f>
        <v>1</v>
      </c>
      <c r="AA11" s="98">
        <f>R16</f>
        <v>2</v>
      </c>
      <c r="AB11" s="98">
        <f>V16</f>
        <v>6</v>
      </c>
      <c r="AC11" s="98">
        <f>AA11-AB11</f>
        <v>-4</v>
      </c>
      <c r="AD11" s="104"/>
      <c r="AE11" s="104"/>
      <c r="AF11" s="104"/>
      <c r="AG11" s="181">
        <f>Z11*100000+AA11*10-AB11*9</f>
        <v>99966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2</v>
      </c>
      <c r="AL11" s="98">
        <f t="shared" si="1"/>
        <v>6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99966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2</v>
      </c>
      <c r="AW11" s="71">
        <f t="shared" si="2"/>
        <v>6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5</v>
      </c>
      <c r="BE11" s="30">
        <f>VLOOKUP(2,AS10:AW13,4,FALSE)</f>
        <v>2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2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2</v>
      </c>
      <c r="X12" s="113"/>
      <c r="Y12" s="98"/>
      <c r="Z12" s="186">
        <f>O16</f>
        <v>4</v>
      </c>
      <c r="AA12" s="186">
        <f>S16</f>
        <v>6</v>
      </c>
      <c r="AB12" s="186">
        <f>W16</f>
        <v>4</v>
      </c>
      <c r="AC12" s="186">
        <f>AA12-AB12</f>
        <v>2</v>
      </c>
      <c r="AD12" s="187"/>
      <c r="AE12" s="187"/>
      <c r="AF12" s="187"/>
      <c r="AG12" s="181">
        <f>Z12*100000+AA12*10-AB12*9</f>
        <v>400024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4</v>
      </c>
      <c r="AK12" s="186">
        <f t="shared" si="1"/>
        <v>6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400024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4</v>
      </c>
      <c r="AV12" s="71">
        <f t="shared" si="2"/>
        <v>6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4</v>
      </c>
      <c r="BE12" s="124">
        <f>VLOOKUP(3,AS10:AW13,4,FALSE)</f>
        <v>6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1</v>
      </c>
      <c r="BO12" s="116" t="s">
        <v>13</v>
      </c>
      <c r="BP12" s="214">
        <v>1</v>
      </c>
      <c r="BQ12" s="12" t="str">
        <f>BB11</f>
        <v>Tschechien</v>
      </c>
      <c r="BR12" s="28"/>
      <c r="BS12" s="31" t="s">
        <v>22</v>
      </c>
      <c r="BT12" s="98"/>
      <c r="BU12" s="214">
        <v>3</v>
      </c>
      <c r="BV12" s="116" t="s">
        <v>13</v>
      </c>
      <c r="BW12" s="214">
        <v>4</v>
      </c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5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0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0</v>
      </c>
      <c r="Y13" s="98"/>
      <c r="Z13" s="183">
        <f>P16</f>
        <v>5</v>
      </c>
      <c r="AA13" s="183">
        <f>T16</f>
        <v>2</v>
      </c>
      <c r="AB13" s="183">
        <f>X16</f>
        <v>1</v>
      </c>
      <c r="AC13" s="183">
        <f>AA13-AB13</f>
        <v>1</v>
      </c>
      <c r="AD13" s="184"/>
      <c r="AE13" s="184"/>
      <c r="AF13" s="184"/>
      <c r="AG13" s="181">
        <f>Z13*100000+AA13*10-AB13*9</f>
        <v>500011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5</v>
      </c>
      <c r="AK13" s="183">
        <f t="shared" si="1"/>
        <v>2</v>
      </c>
      <c r="AL13" s="183">
        <f t="shared" si="1"/>
        <v>1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500011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5</v>
      </c>
      <c r="AV13" s="71">
        <f t="shared" si="2"/>
        <v>2</v>
      </c>
      <c r="AW13" s="71">
        <f t="shared" si="2"/>
        <v>1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500014</v>
      </c>
      <c r="AO14" s="176">
        <f>AG11+SUM(AO10:AO13)</f>
        <v>99966</v>
      </c>
      <c r="AP14" s="176">
        <f>AG12+SUM(AP10:AP13)</f>
        <v>400024</v>
      </c>
      <c r="AQ14" s="176">
        <f>AG13+SUM(AQ10:AQ13)</f>
        <v>500011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4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4</v>
      </c>
      <c r="T15" s="113"/>
      <c r="U15" s="113"/>
      <c r="V15" s="113">
        <f>G15</f>
        <v>4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1</v>
      </c>
      <c r="O16" s="107">
        <f t="shared" si="3"/>
        <v>4</v>
      </c>
      <c r="P16" s="107">
        <f t="shared" si="3"/>
        <v>5</v>
      </c>
      <c r="Q16" s="107">
        <f t="shared" si="3"/>
        <v>5</v>
      </c>
      <c r="R16" s="107">
        <f t="shared" si="3"/>
        <v>2</v>
      </c>
      <c r="S16" s="107">
        <f t="shared" si="3"/>
        <v>6</v>
      </c>
      <c r="T16" s="107">
        <f t="shared" si="3"/>
        <v>2</v>
      </c>
      <c r="U16" s="107">
        <f t="shared" si="3"/>
        <v>4</v>
      </c>
      <c r="V16" s="107">
        <f t="shared" si="3"/>
        <v>6</v>
      </c>
      <c r="W16" s="107">
        <f t="shared" si="3"/>
        <v>4</v>
      </c>
      <c r="X16" s="107">
        <f t="shared" si="3"/>
        <v>1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3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9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23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6</v>
      </c>
      <c r="AA21" s="179">
        <f>Q27</f>
        <v>8</v>
      </c>
      <c r="AB21" s="179">
        <f>U27</f>
        <v>5</v>
      </c>
      <c r="AC21" s="179">
        <f>AA21-AB21</f>
        <v>3</v>
      </c>
      <c r="AD21" s="180"/>
      <c r="AE21" s="180"/>
      <c r="AF21" s="180"/>
      <c r="AG21" s="181">
        <f>Z21*100000+AA21*10-AB21*9</f>
        <v>600035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8</v>
      </c>
      <c r="AL21" s="179">
        <f t="shared" si="5"/>
        <v>5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600035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8</v>
      </c>
      <c r="AW21" s="71">
        <f t="shared" si="6"/>
        <v>5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6</v>
      </c>
      <c r="BE21" s="44">
        <f>VLOOKUP(1,AS21:AW24,4,FALSE)</f>
        <v>8</v>
      </c>
      <c r="BF21" s="116" t="s">
        <v>13</v>
      </c>
      <c r="BG21" s="44">
        <f>VLOOKUP(1,AS21:AW24,5,FALSE)</f>
        <v>5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0</v>
      </c>
      <c r="F22" s="115" t="s">
        <v>13</v>
      </c>
      <c r="G22" s="214">
        <v>0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0</v>
      </c>
      <c r="T22" s="113">
        <f>G22</f>
        <v>0</v>
      </c>
      <c r="U22" s="113"/>
      <c r="V22" s="113"/>
      <c r="W22" s="113">
        <f>G22</f>
        <v>0</v>
      </c>
      <c r="X22" s="113">
        <f>E22</f>
        <v>0</v>
      </c>
      <c r="Y22" s="98"/>
      <c r="Z22" s="98">
        <f>N27</f>
        <v>3</v>
      </c>
      <c r="AA22" s="98">
        <f>R27</f>
        <v>3</v>
      </c>
      <c r="AB22" s="98">
        <f>V27</f>
        <v>6</v>
      </c>
      <c r="AC22" s="98">
        <f>AA22-AB22</f>
        <v>-3</v>
      </c>
      <c r="AD22" s="104"/>
      <c r="AE22" s="104"/>
      <c r="AF22" s="104"/>
      <c r="AG22" s="181">
        <f>Z22*100000+AA22*10-AB22*9</f>
        <v>299976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3</v>
      </c>
      <c r="AK22" s="98">
        <f t="shared" si="5"/>
        <v>3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299976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3</v>
      </c>
      <c r="AV22" s="71">
        <f t="shared" si="6"/>
        <v>3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4</v>
      </c>
      <c r="BE22" s="37">
        <f>VLOOKUP(2,AS21:AW24,4,FALSE)</f>
        <v>4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1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4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4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4</v>
      </c>
      <c r="X23" s="113"/>
      <c r="Y23" s="98"/>
      <c r="Z23" s="186">
        <f>O27</f>
        <v>4</v>
      </c>
      <c r="AA23" s="186">
        <f>S27</f>
        <v>4</v>
      </c>
      <c r="AB23" s="186">
        <f>W27</f>
        <v>4</v>
      </c>
      <c r="AC23" s="186">
        <f>AA23-AB23</f>
        <v>0</v>
      </c>
      <c r="AD23" s="187"/>
      <c r="AE23" s="187"/>
      <c r="AF23" s="187"/>
      <c r="AG23" s="181">
        <f>Z23*100000+AA23*10-AB23*9</f>
        <v>400004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4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400004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4</v>
      </c>
      <c r="AV23" s="71">
        <f t="shared" si="6"/>
        <v>4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3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Polen</v>
      </c>
      <c r="BM23" s="70"/>
      <c r="BN23" s="214">
        <v>0</v>
      </c>
      <c r="BO23" s="116" t="s">
        <v>13</v>
      </c>
      <c r="BP23" s="214">
        <v>3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Polen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1</v>
      </c>
      <c r="M24" s="113"/>
      <c r="N24" s="113">
        <f>IF($E24="",0,IF($E24&gt;$G24,3,IF($E24=$G24,1,0)))</f>
        <v>3</v>
      </c>
      <c r="O24" s="113"/>
      <c r="P24" s="113">
        <f>IF($G24="",0,IF($E24&gt;$G24,0,IF($E24=$G24,1,3)))</f>
        <v>0</v>
      </c>
      <c r="Q24" s="113"/>
      <c r="R24" s="113">
        <f>E24</f>
        <v>2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2</v>
      </c>
      <c r="Y24" s="98"/>
      <c r="Z24" s="183">
        <f>P27</f>
        <v>4</v>
      </c>
      <c r="AA24" s="183">
        <f>T27</f>
        <v>3</v>
      </c>
      <c r="AB24" s="183">
        <f>X27</f>
        <v>3</v>
      </c>
      <c r="AC24" s="183">
        <f>AA24-AB24</f>
        <v>0</v>
      </c>
      <c r="AD24" s="184"/>
      <c r="AE24" s="184"/>
      <c r="AF24" s="184"/>
      <c r="AG24" s="181">
        <f>Z24*100000+AA24*10-AB24*9</f>
        <v>400003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3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400003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3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3</v>
      </c>
      <c r="BE24" s="124">
        <f>VLOOKUP(4,AS21:AW24,4,FALSE)</f>
        <v>3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Tschechien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1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600035</v>
      </c>
      <c r="AO25" s="176">
        <f>AG22+SUM(AO21:AO24)</f>
        <v>299976</v>
      </c>
      <c r="AP25" s="176">
        <f>AG23+SUM(AP21:AP24)</f>
        <v>400004</v>
      </c>
      <c r="AQ25" s="176">
        <f>AG24+SUM(AQ21:AQ24)</f>
        <v>400003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Tschechien</v>
      </c>
      <c r="BM25" s="70"/>
      <c r="BN25" s="214">
        <v>1</v>
      </c>
      <c r="BO25" s="116" t="s">
        <v>13</v>
      </c>
      <c r="BP25" s="214">
        <v>1</v>
      </c>
      <c r="BQ25" s="13" t="str">
        <f>IF(BP16="","",IF(BN16=BP16,IF(BU16&gt;BW16,BL16,BQ16),IF(BN16&gt;BP16,BL16,BQ16)))</f>
        <v>Kroatien</v>
      </c>
      <c r="BR25" s="70"/>
      <c r="BS25" s="69" t="s">
        <v>46</v>
      </c>
      <c r="BT25" s="98"/>
      <c r="BU25" s="214">
        <v>4</v>
      </c>
      <c r="BV25" s="116" t="s">
        <v>13</v>
      </c>
      <c r="BW25" s="214">
        <v>5</v>
      </c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1</v>
      </c>
      <c r="CD25" s="98">
        <f>IF(G25=Spielplan!G25,Punktemodus!$B$7,0)</f>
        <v>1</v>
      </c>
      <c r="CE25" s="98">
        <f>IF(E25=Spielplan!E25,IF(G25=Spielplan!G25,Punktemodus!$B$5,0),0)</f>
        <v>2</v>
      </c>
      <c r="CF25" s="117">
        <f>IF(Spielplan!E25&lt;&gt;"",SUM(BZ25:CE25),0)</f>
        <v>9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Kroatien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3</v>
      </c>
      <c r="O27" s="107">
        <f t="shared" si="7"/>
        <v>4</v>
      </c>
      <c r="P27" s="107">
        <f t="shared" si="7"/>
        <v>4</v>
      </c>
      <c r="Q27" s="107">
        <f t="shared" si="7"/>
        <v>8</v>
      </c>
      <c r="R27" s="107">
        <f t="shared" si="7"/>
        <v>3</v>
      </c>
      <c r="S27" s="107">
        <f t="shared" si="7"/>
        <v>4</v>
      </c>
      <c r="T27" s="107">
        <f t="shared" si="7"/>
        <v>3</v>
      </c>
      <c r="U27" s="107">
        <f t="shared" si="7"/>
        <v>5</v>
      </c>
      <c r="V27" s="107">
        <f t="shared" si="7"/>
        <v>6</v>
      </c>
      <c r="W27" s="107">
        <f t="shared" si="7"/>
        <v>4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19</v>
      </c>
      <c r="CG27" s="98"/>
      <c r="CH27" s="98"/>
      <c r="CI27" s="98"/>
      <c r="CJ27" s="98"/>
      <c r="CK27" s="98"/>
      <c r="CL27" s="98"/>
      <c r="CM27" s="119">
        <f>SUM(CM23:CM26)</f>
        <v>10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7</v>
      </c>
      <c r="AB32" s="179">
        <f>U38</f>
        <v>1</v>
      </c>
      <c r="AC32" s="179">
        <f>AA32-AB32</f>
        <v>6</v>
      </c>
      <c r="AD32" s="180"/>
      <c r="AE32" s="180"/>
      <c r="AF32" s="180"/>
      <c r="AG32" s="181">
        <f>Z32*100000+AA32*10-AB32*9</f>
        <v>900061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7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7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3</v>
      </c>
      <c r="BO32" s="116" t="s">
        <v>13</v>
      </c>
      <c r="BP32" s="214">
        <v>1</v>
      </c>
      <c r="BQ32" s="13" t="str">
        <f>IF(BP25="","",IF(BN25=BP25,IF(BU25&gt;BW25,BL25,BQ25),IF(BN25&gt;BP25,BL25,BQ25)))</f>
        <v>Kroatien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1</v>
      </c>
      <c r="U33" s="113"/>
      <c r="V33" s="113"/>
      <c r="W33" s="113">
        <f>G33</f>
        <v>1</v>
      </c>
      <c r="X33" s="113">
        <f>E33</f>
        <v>0</v>
      </c>
      <c r="Y33" s="98"/>
      <c r="Z33" s="98">
        <f>N38</f>
        <v>0</v>
      </c>
      <c r="AA33" s="98">
        <f>R38</f>
        <v>3</v>
      </c>
      <c r="AB33" s="98">
        <f>V38</f>
        <v>9</v>
      </c>
      <c r="AC33" s="98">
        <f>AA33-AB33</f>
        <v>-6</v>
      </c>
      <c r="AD33" s="104"/>
      <c r="AE33" s="104"/>
      <c r="AF33" s="104"/>
      <c r="AG33" s="181">
        <f>Z33*100000+AA33*10-AB33*9</f>
        <v>-51</v>
      </c>
      <c r="AH33" s="107">
        <f>IF(AG33="","",RANK(AG33,AG32:AG35,0)+ROW(A23)%%)</f>
        <v>4.0023</v>
      </c>
      <c r="AI33" s="107" t="str">
        <f>H32</f>
        <v>Italien</v>
      </c>
      <c r="AJ33" s="98">
        <f t="shared" si="9"/>
        <v>0</v>
      </c>
      <c r="AK33" s="98">
        <f t="shared" si="9"/>
        <v>3</v>
      </c>
      <c r="AL33" s="98">
        <f t="shared" si="9"/>
        <v>9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-51</v>
      </c>
      <c r="AS33" s="80">
        <f>ROUND(IF(AR33="","",RANK(AR33,AR32:AR35,0)+ROW(A23)%%),0)</f>
        <v>4</v>
      </c>
      <c r="AT33" s="71" t="str">
        <f t="shared" si="10"/>
        <v>Italien</v>
      </c>
      <c r="AU33" s="71">
        <f t="shared" si="10"/>
        <v>0</v>
      </c>
      <c r="AV33" s="71">
        <f t="shared" si="10"/>
        <v>3</v>
      </c>
      <c r="AW33" s="71">
        <f t="shared" si="10"/>
        <v>9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6</v>
      </c>
      <c r="BE33" s="55">
        <f>VLOOKUP(2,AS32:AW35,4,FALSE)</f>
        <v>4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Kroatien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3</v>
      </c>
      <c r="AA34" s="186">
        <f>S38</f>
        <v>4</v>
      </c>
      <c r="AB34" s="186">
        <f>W38</f>
        <v>4</v>
      </c>
      <c r="AC34" s="186">
        <f>AA34-AB34</f>
        <v>0</v>
      </c>
      <c r="AD34" s="187"/>
      <c r="AE34" s="187"/>
      <c r="AF34" s="187"/>
      <c r="AG34" s="181">
        <f>Z34*100000+AA34*10-AB34*9</f>
        <v>300004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3</v>
      </c>
      <c r="AK34" s="186">
        <f t="shared" si="9"/>
        <v>4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300004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3</v>
      </c>
      <c r="AV34" s="71">
        <f t="shared" si="10"/>
        <v>4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3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1</v>
      </c>
      <c r="S35" s="113"/>
      <c r="T35" s="113">
        <f>G35</f>
        <v>3</v>
      </c>
      <c r="U35" s="113"/>
      <c r="V35" s="113">
        <f>G35</f>
        <v>3</v>
      </c>
      <c r="W35" s="113"/>
      <c r="X35" s="113">
        <f>E35</f>
        <v>1</v>
      </c>
      <c r="Y35" s="98"/>
      <c r="Z35" s="183">
        <f>P38</f>
        <v>6</v>
      </c>
      <c r="AA35" s="183">
        <f>T38</f>
        <v>4</v>
      </c>
      <c r="AB35" s="183">
        <f>X38</f>
        <v>4</v>
      </c>
      <c r="AC35" s="183">
        <f>AA35-AB35</f>
        <v>0</v>
      </c>
      <c r="AD35" s="184"/>
      <c r="AE35" s="184"/>
      <c r="AF35" s="184"/>
      <c r="AG35" s="181">
        <f>Z35*100000+AA35*10-AB35*9</f>
        <v>600004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6</v>
      </c>
      <c r="AK35" s="183">
        <f t="shared" si="9"/>
        <v>4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600004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6</v>
      </c>
      <c r="AV35" s="71">
        <f t="shared" si="10"/>
        <v>4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Italien</v>
      </c>
      <c r="BC35" s="123"/>
      <c r="BD35" s="124">
        <f>VLOOKUP(4,AS32:AW35,3,FALSE)</f>
        <v>0</v>
      </c>
      <c r="BE35" s="124">
        <f>VLOOKUP(4,AS32:AW35,4,FALSE)</f>
        <v>3</v>
      </c>
      <c r="BF35" s="116" t="s">
        <v>13</v>
      </c>
      <c r="BG35" s="124">
        <f>VLOOKUP(4,AS32:AW35,5,FALSE)</f>
        <v>9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3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3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3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900061</v>
      </c>
      <c r="AO36" s="176">
        <f>AG33+SUM(AO32:AO35)</f>
        <v>-51</v>
      </c>
      <c r="AP36" s="176">
        <f>AG34+SUM(AP32:AP35)</f>
        <v>300004</v>
      </c>
      <c r="AQ36" s="176">
        <f>AG35+SUM(AQ32:AQ35)</f>
        <v>600004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4</v>
      </c>
      <c r="H37" s="10" t="str">
        <f>C33</f>
        <v>Irland</v>
      </c>
      <c r="I37" s="11"/>
      <c r="J37" s="98"/>
      <c r="K37" s="98"/>
      <c r="L37" s="104">
        <f t="shared" si="8"/>
        <v>-1</v>
      </c>
      <c r="M37" s="113"/>
      <c r="N37" s="113">
        <f>IF($E37="",0,IF($E37&gt;$G37,3,IF($E37=$G37,1,0)))</f>
        <v>0</v>
      </c>
      <c r="O37" s="113">
        <f>IF($G37="",0,IF($E37&gt;$G37,0,IF($E37=$G37,1,3)))</f>
        <v>3</v>
      </c>
      <c r="P37" s="113"/>
      <c r="Q37" s="113"/>
      <c r="R37" s="113">
        <f>E37</f>
        <v>1</v>
      </c>
      <c r="S37" s="113">
        <f>G37</f>
        <v>4</v>
      </c>
      <c r="T37" s="113"/>
      <c r="U37" s="113"/>
      <c r="V37" s="113">
        <f>G37</f>
        <v>4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0</v>
      </c>
      <c r="O38" s="107">
        <f t="shared" si="11"/>
        <v>3</v>
      </c>
      <c r="P38" s="107">
        <f t="shared" si="11"/>
        <v>6</v>
      </c>
      <c r="Q38" s="107">
        <f t="shared" si="11"/>
        <v>7</v>
      </c>
      <c r="R38" s="107">
        <f t="shared" si="11"/>
        <v>3</v>
      </c>
      <c r="S38" s="107">
        <f t="shared" si="11"/>
        <v>4</v>
      </c>
      <c r="T38" s="107">
        <f t="shared" si="11"/>
        <v>4</v>
      </c>
      <c r="U38" s="107">
        <f t="shared" si="11"/>
        <v>1</v>
      </c>
      <c r="V38" s="107">
        <f t="shared" si="11"/>
        <v>9</v>
      </c>
      <c r="W38" s="107">
        <f t="shared" si="11"/>
        <v>4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19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68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7</v>
      </c>
      <c r="AA43" s="179">
        <f>Q49</f>
        <v>5</v>
      </c>
      <c r="AB43" s="179">
        <f>U49</f>
        <v>2</v>
      </c>
      <c r="AC43" s="179">
        <f>AA43-AB43</f>
        <v>3</v>
      </c>
      <c r="AD43" s="180"/>
      <c r="AE43" s="180"/>
      <c r="AF43" s="180"/>
      <c r="AG43" s="181">
        <f>Z43*100000+AA43*10-AB43*9</f>
        <v>700032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5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700032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5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3</v>
      </c>
      <c r="AA44" s="98">
        <f>R49</f>
        <v>5</v>
      </c>
      <c r="AB44" s="98">
        <f>V49</f>
        <v>5</v>
      </c>
      <c r="AC44" s="98">
        <f>AA44-AB44</f>
        <v>0</v>
      </c>
      <c r="AD44" s="104"/>
      <c r="AE44" s="104"/>
      <c r="AF44" s="104"/>
      <c r="AG44" s="181">
        <f>Z44*100000+AA44*10-AB44*9</f>
        <v>300005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3</v>
      </c>
      <c r="AK44" s="98">
        <f t="shared" si="13"/>
        <v>5</v>
      </c>
      <c r="AL44" s="98">
        <f t="shared" si="13"/>
        <v>5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300005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3</v>
      </c>
      <c r="AV44" s="71">
        <f t="shared" si="14"/>
        <v>5</v>
      </c>
      <c r="AW44" s="71">
        <f t="shared" si="14"/>
        <v>5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3</v>
      </c>
      <c r="BE44" s="67">
        <f>VLOOKUP(2,AS43:AW46,4,FALSE)</f>
        <v>5</v>
      </c>
      <c r="BF44" s="116" t="s">
        <v>13</v>
      </c>
      <c r="BG44" s="67">
        <f>VLOOKUP(2,AS43:AW46,5,FALSE)</f>
        <v>5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2</v>
      </c>
      <c r="AA45" s="186">
        <f>S49</f>
        <v>3</v>
      </c>
      <c r="AB45" s="186">
        <f>W49</f>
        <v>5</v>
      </c>
      <c r="AC45" s="186">
        <f>AA45-AB45</f>
        <v>-2</v>
      </c>
      <c r="AD45" s="187"/>
      <c r="AE45" s="187"/>
      <c r="AF45" s="187"/>
      <c r="AG45" s="181">
        <f>Z45*100000+AA45*10-AB45*9</f>
        <v>199985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2</v>
      </c>
      <c r="AK45" s="186">
        <f t="shared" si="13"/>
        <v>3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199985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2</v>
      </c>
      <c r="AV45" s="71">
        <f t="shared" si="14"/>
        <v>3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2</v>
      </c>
      <c r="BE45" s="124">
        <f>VLOOKUP(3,AS43:AW46,4,FALSE)</f>
        <v>4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23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2</v>
      </c>
      <c r="AA46" s="183">
        <f>T49</f>
        <v>4</v>
      </c>
      <c r="AB46" s="183">
        <f>X49</f>
        <v>5</v>
      </c>
      <c r="AC46" s="183">
        <f>AA46-AB46</f>
        <v>-1</v>
      </c>
      <c r="AD46" s="184"/>
      <c r="AE46" s="184"/>
      <c r="AF46" s="184"/>
      <c r="AG46" s="181">
        <f>Z46*100000+AA46*10-AB46*9</f>
        <v>199995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2</v>
      </c>
      <c r="AK46" s="183">
        <f t="shared" si="13"/>
        <v>4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199995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2</v>
      </c>
      <c r="AV46" s="71">
        <f t="shared" si="14"/>
        <v>4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2</v>
      </c>
      <c r="BE46" s="124">
        <f>VLOOKUP(4,AS43:AW46,4,FALSE)</f>
        <v>3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10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700032</v>
      </c>
      <c r="AO47" s="176">
        <f>AG44+SUM(AO43:AO46)</f>
        <v>300005</v>
      </c>
      <c r="AP47" s="176">
        <f>AG45+SUM(AP43:AP46)</f>
        <v>199985</v>
      </c>
      <c r="AQ47" s="176">
        <f>AG46+SUM(AQ43:AQ46)</f>
        <v>199995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2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2</v>
      </c>
      <c r="S48" s="113">
        <f>G48</f>
        <v>2</v>
      </c>
      <c r="T48" s="113"/>
      <c r="U48" s="113"/>
      <c r="V48" s="113">
        <f>G48</f>
        <v>2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0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3</v>
      </c>
      <c r="O49" s="107">
        <f t="shared" si="15"/>
        <v>2</v>
      </c>
      <c r="P49" s="107">
        <f t="shared" si="15"/>
        <v>2</v>
      </c>
      <c r="Q49" s="107">
        <f t="shared" si="15"/>
        <v>5</v>
      </c>
      <c r="R49" s="107">
        <f t="shared" si="15"/>
        <v>5</v>
      </c>
      <c r="S49" s="107">
        <f t="shared" si="15"/>
        <v>3</v>
      </c>
      <c r="T49" s="107">
        <f t="shared" si="15"/>
        <v>4</v>
      </c>
      <c r="U49" s="107">
        <f t="shared" si="15"/>
        <v>2</v>
      </c>
      <c r="V49" s="107">
        <f t="shared" si="15"/>
        <v>5</v>
      </c>
      <c r="W49" s="107">
        <f t="shared" si="15"/>
        <v>5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20</v>
      </c>
      <c r="CG49" s="118">
        <f>CF16+CF27+CF38+CF49</f>
        <v>67</v>
      </c>
      <c r="CH49" s="98"/>
      <c r="CI49" s="98"/>
      <c r="CJ49" s="98"/>
      <c r="CK49" s="98"/>
      <c r="CL49" s="98"/>
      <c r="CM49" s="121">
        <f>CM41+CG49</f>
        <v>135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A1:M30"/>
  <sheetViews>
    <sheetView zoomScaleNormal="100" workbookViewId="0">
      <selection activeCell="F40" sqref="F40"/>
    </sheetView>
  </sheetViews>
  <sheetFormatPr baseColWidth="10" defaultRowHeight="12.75" x14ac:dyDescent="0.2"/>
  <cols>
    <col min="1" max="1" width="6" customWidth="1"/>
    <col min="3" max="3" width="4.140625" customWidth="1"/>
    <col min="8" max="8" width="17.28515625" customWidth="1"/>
    <col min="9" max="9" width="10.28515625" customWidth="1"/>
    <col min="10" max="10" width="23.5703125" customWidth="1"/>
    <col min="11" max="11" width="5.7109375" customWidth="1"/>
    <col min="13" max="13" width="5.7109375" customWidth="1"/>
  </cols>
  <sheetData>
    <row r="1" spans="1:13" ht="20.25" x14ac:dyDescent="0.3">
      <c r="A1" s="71"/>
      <c r="B1" s="76" t="s">
        <v>143</v>
      </c>
      <c r="C1" s="71"/>
      <c r="D1" s="73"/>
      <c r="E1" s="71"/>
      <c r="F1" s="73"/>
      <c r="G1" s="71"/>
      <c r="H1" s="71"/>
      <c r="I1" s="71"/>
      <c r="J1" s="71"/>
      <c r="K1" s="2"/>
      <c r="L1" s="2"/>
      <c r="M1" s="2"/>
    </row>
    <row r="2" spans="1:13" ht="13.5" thickBot="1" x14ac:dyDescent="0.25">
      <c r="A2" s="71"/>
      <c r="B2" s="71"/>
      <c r="C2" s="71"/>
      <c r="D2" s="73"/>
      <c r="E2" s="71"/>
      <c r="F2" s="73"/>
      <c r="G2" s="71"/>
      <c r="H2" s="71"/>
      <c r="I2" s="71"/>
      <c r="J2" s="71"/>
      <c r="K2" s="2"/>
      <c r="L2" s="2"/>
      <c r="M2" s="2"/>
    </row>
    <row r="3" spans="1:13" ht="18.75" thickBot="1" x14ac:dyDescent="0.3">
      <c r="A3" s="71"/>
      <c r="B3" s="227">
        <v>5</v>
      </c>
      <c r="C3" s="71"/>
      <c r="D3" s="79" t="s">
        <v>49</v>
      </c>
      <c r="E3" s="71"/>
      <c r="F3" s="73"/>
      <c r="G3" s="71"/>
      <c r="H3" s="71"/>
      <c r="I3" s="71"/>
      <c r="J3" s="71"/>
      <c r="K3" s="2"/>
      <c r="L3" s="227">
        <v>5</v>
      </c>
      <c r="M3" s="2"/>
    </row>
    <row r="4" spans="1:13" ht="13.5" thickBot="1" x14ac:dyDescent="0.25">
      <c r="A4" s="71"/>
      <c r="B4" s="78"/>
      <c r="C4" s="71"/>
      <c r="D4" s="71"/>
      <c r="E4" s="71"/>
      <c r="F4" s="73"/>
      <c r="G4" s="71"/>
      <c r="H4" s="71"/>
      <c r="I4" s="71"/>
      <c r="J4" s="71"/>
      <c r="K4" s="2"/>
      <c r="L4" s="2"/>
      <c r="M4" s="2"/>
    </row>
    <row r="5" spans="1:13" ht="18.75" thickBot="1" x14ac:dyDescent="0.3">
      <c r="A5" s="71"/>
      <c r="B5" s="227">
        <v>2</v>
      </c>
      <c r="C5" s="71"/>
      <c r="D5" s="79" t="s">
        <v>278</v>
      </c>
      <c r="E5" s="71"/>
      <c r="F5" s="73"/>
      <c r="G5" s="71"/>
      <c r="H5" s="71"/>
      <c r="I5" s="204">
        <f>B3+B5+B7*2</f>
        <v>9</v>
      </c>
      <c r="J5" s="79" t="s">
        <v>279</v>
      </c>
      <c r="K5" s="2"/>
      <c r="L5" s="227">
        <v>2</v>
      </c>
      <c r="M5" s="2"/>
    </row>
    <row r="6" spans="1:13" ht="13.5" thickBot="1" x14ac:dyDescent="0.25">
      <c r="A6" s="71"/>
      <c r="B6" s="78"/>
      <c r="C6" s="71"/>
      <c r="D6" s="71"/>
      <c r="E6" s="71"/>
      <c r="F6" s="73"/>
      <c r="G6" s="71"/>
      <c r="H6" s="71"/>
      <c r="I6" s="71"/>
      <c r="J6" s="71"/>
      <c r="K6" s="2"/>
      <c r="L6" s="2"/>
      <c r="M6" s="2"/>
    </row>
    <row r="7" spans="1:13" ht="18.75" thickBot="1" x14ac:dyDescent="0.3">
      <c r="A7" s="71"/>
      <c r="B7" s="227">
        <v>1</v>
      </c>
      <c r="C7" s="71"/>
      <c r="D7" s="79" t="s">
        <v>215</v>
      </c>
      <c r="E7" s="71"/>
      <c r="F7" s="73"/>
      <c r="G7" s="71"/>
      <c r="H7" s="71"/>
      <c r="I7" s="71"/>
      <c r="J7" s="71"/>
      <c r="K7" s="2"/>
      <c r="L7" s="227">
        <v>1</v>
      </c>
      <c r="M7" s="2"/>
    </row>
    <row r="8" spans="1:13" x14ac:dyDescent="0.2">
      <c r="A8" s="71"/>
      <c r="B8" s="71"/>
      <c r="C8" s="71"/>
      <c r="D8" s="73"/>
      <c r="E8" s="71"/>
      <c r="F8" s="73"/>
      <c r="G8" s="71"/>
      <c r="H8" s="71"/>
      <c r="I8" s="71"/>
      <c r="J8" s="71"/>
      <c r="K8" s="2"/>
      <c r="L8" s="2"/>
      <c r="M8" s="2"/>
    </row>
    <row r="9" spans="1:13" ht="20.25" x14ac:dyDescent="0.3">
      <c r="A9" s="71"/>
      <c r="B9" s="76" t="s">
        <v>50</v>
      </c>
      <c r="C9" s="71"/>
      <c r="D9" s="73"/>
      <c r="E9" s="71"/>
      <c r="F9" s="73"/>
      <c r="G9" s="71"/>
      <c r="H9" s="71"/>
      <c r="I9" s="71"/>
      <c r="J9" s="71"/>
      <c r="K9" s="2"/>
      <c r="L9" s="2"/>
      <c r="M9" s="2"/>
    </row>
    <row r="10" spans="1:13" ht="13.5" thickBot="1" x14ac:dyDescent="0.25">
      <c r="A10" s="71"/>
      <c r="B10" s="71"/>
      <c r="C10" s="71"/>
      <c r="D10" s="73"/>
      <c r="E10" s="71"/>
      <c r="F10" s="73"/>
      <c r="G10" s="71"/>
      <c r="H10" s="71"/>
      <c r="I10" s="71"/>
      <c r="J10" s="71"/>
      <c r="K10" s="2"/>
      <c r="L10" s="2"/>
      <c r="M10" s="2"/>
    </row>
    <row r="11" spans="1:13" ht="18.75" thickBot="1" x14ac:dyDescent="0.3">
      <c r="A11" s="71"/>
      <c r="B11" s="227">
        <v>7</v>
      </c>
      <c r="C11" s="71"/>
      <c r="D11" s="79" t="s">
        <v>280</v>
      </c>
      <c r="E11" s="71"/>
      <c r="F11" s="73"/>
      <c r="G11" s="71"/>
      <c r="H11" s="71"/>
      <c r="I11" s="71"/>
      <c r="J11" s="71"/>
      <c r="K11" s="2"/>
      <c r="L11" s="227">
        <v>7</v>
      </c>
      <c r="M11" s="2"/>
    </row>
    <row r="12" spans="1:13" ht="13.5" thickBot="1" x14ac:dyDescent="0.25">
      <c r="A12" s="71"/>
      <c r="B12" s="78"/>
      <c r="C12" s="71"/>
      <c r="D12" s="71"/>
      <c r="E12" s="71"/>
      <c r="F12" s="73"/>
      <c r="G12" s="71"/>
      <c r="H12" s="71"/>
      <c r="I12" s="71"/>
      <c r="J12" s="71"/>
      <c r="K12" s="2"/>
      <c r="L12" s="2"/>
      <c r="M12" s="2"/>
    </row>
    <row r="13" spans="1:13" ht="18.75" thickBot="1" x14ac:dyDescent="0.3">
      <c r="A13" s="71"/>
      <c r="B13" s="227">
        <v>4</v>
      </c>
      <c r="C13" s="71"/>
      <c r="D13" s="79" t="s">
        <v>281</v>
      </c>
      <c r="E13" s="71"/>
      <c r="F13" s="73"/>
      <c r="G13" s="71"/>
      <c r="H13" s="71"/>
      <c r="I13" s="71"/>
      <c r="J13" s="71"/>
      <c r="K13" s="2"/>
      <c r="L13" s="227">
        <v>4</v>
      </c>
      <c r="M13" s="2"/>
    </row>
    <row r="14" spans="1:13" ht="13.5" thickBot="1" x14ac:dyDescent="0.25">
      <c r="A14" s="71"/>
      <c r="B14" s="78"/>
      <c r="C14" s="71"/>
      <c r="D14" s="71"/>
      <c r="E14" s="71"/>
      <c r="F14" s="73"/>
      <c r="G14" s="71"/>
      <c r="H14" s="71"/>
      <c r="I14" s="71"/>
      <c r="J14" s="71"/>
      <c r="K14" s="2"/>
      <c r="L14" s="2"/>
      <c r="M14" s="2"/>
    </row>
    <row r="15" spans="1:13" ht="18.75" thickBot="1" x14ac:dyDescent="0.3">
      <c r="A15" s="71"/>
      <c r="B15" s="227">
        <v>10</v>
      </c>
      <c r="C15" s="71"/>
      <c r="D15" s="79" t="s">
        <v>56</v>
      </c>
      <c r="E15" s="71"/>
      <c r="F15" s="73"/>
      <c r="G15" s="71"/>
      <c r="H15" s="71"/>
      <c r="I15" s="71"/>
      <c r="J15" s="71"/>
      <c r="K15" s="2"/>
      <c r="L15" s="227">
        <v>10</v>
      </c>
      <c r="M15" s="2"/>
    </row>
    <row r="16" spans="1:13" ht="13.5" thickBot="1" x14ac:dyDescent="0.25">
      <c r="A16" s="71"/>
      <c r="B16" s="78"/>
      <c r="C16" s="71"/>
      <c r="D16" s="71"/>
      <c r="E16" s="71"/>
      <c r="F16" s="73"/>
      <c r="G16" s="71"/>
      <c r="H16" s="71"/>
      <c r="I16" s="71"/>
      <c r="J16" s="71"/>
      <c r="K16" s="2"/>
      <c r="L16" s="2"/>
      <c r="M16" s="2"/>
    </row>
    <row r="17" spans="1:13" ht="18.75" thickBot="1" x14ac:dyDescent="0.3">
      <c r="A17" s="71"/>
      <c r="B17" s="227">
        <v>15</v>
      </c>
      <c r="C17" s="71"/>
      <c r="D17" s="79" t="s">
        <v>310</v>
      </c>
      <c r="E17" s="71"/>
      <c r="F17" s="73"/>
      <c r="G17" s="71"/>
      <c r="H17" s="71"/>
      <c r="I17" s="71"/>
      <c r="J17" s="71"/>
      <c r="K17" s="2"/>
      <c r="L17" s="227">
        <v>15</v>
      </c>
      <c r="M17" s="2"/>
    </row>
    <row r="18" spans="1:13" ht="16.5" thickBot="1" x14ac:dyDescent="0.3">
      <c r="A18" s="71"/>
      <c r="B18" s="78"/>
      <c r="C18" s="71"/>
      <c r="D18" s="79"/>
      <c r="E18" s="71"/>
      <c r="F18" s="73"/>
      <c r="G18" s="71"/>
      <c r="H18" s="71"/>
      <c r="I18" s="71"/>
      <c r="J18" s="71"/>
      <c r="K18" s="2"/>
      <c r="L18" s="2"/>
      <c r="M18" s="2"/>
    </row>
    <row r="19" spans="1:13" ht="18.75" thickBot="1" x14ac:dyDescent="0.3">
      <c r="A19" s="71"/>
      <c r="B19" s="227">
        <v>20</v>
      </c>
      <c r="C19" s="71"/>
      <c r="D19" s="79" t="s">
        <v>57</v>
      </c>
      <c r="E19" s="71"/>
      <c r="F19" s="73"/>
      <c r="G19" s="71"/>
      <c r="H19" s="71"/>
      <c r="I19" s="71"/>
      <c r="J19" s="71"/>
      <c r="K19" s="2"/>
      <c r="L19" s="227">
        <v>20</v>
      </c>
      <c r="M19" s="2"/>
    </row>
    <row r="20" spans="1:13" x14ac:dyDescent="0.2">
      <c r="A20" s="71"/>
      <c r="B20" s="78"/>
      <c r="C20" s="71"/>
      <c r="D20" s="71"/>
      <c r="E20" s="71"/>
      <c r="F20" s="73"/>
      <c r="G20" s="71"/>
      <c r="H20" s="71"/>
      <c r="I20" s="71"/>
      <c r="J20" s="71"/>
      <c r="K20" s="2"/>
      <c r="L20" s="2"/>
      <c r="M20" s="2"/>
    </row>
    <row r="21" spans="1:13" x14ac:dyDescent="0.2">
      <c r="A21" s="2"/>
      <c r="B21" s="2"/>
      <c r="C21" s="2"/>
      <c r="D21" s="7"/>
      <c r="E21" s="2"/>
      <c r="F21" s="2"/>
      <c r="G21" s="2"/>
      <c r="H21" s="2"/>
      <c r="I21" s="2"/>
      <c r="J21" s="2"/>
      <c r="K21" s="2"/>
      <c r="L21" s="2"/>
      <c r="M21" s="2"/>
    </row>
    <row r="22" spans="1:13" ht="26.25" x14ac:dyDescent="0.4">
      <c r="A22" s="130"/>
      <c r="B22" s="2"/>
      <c r="C22" s="2"/>
      <c r="D22" s="7"/>
      <c r="E22" s="2"/>
      <c r="F22" s="2"/>
      <c r="G22" s="2"/>
      <c r="H22" s="2"/>
      <c r="I22" s="2"/>
      <c r="J22" s="133"/>
      <c r="K22" s="133"/>
      <c r="L22" s="133" t="s">
        <v>144</v>
      </c>
      <c r="M22" s="133"/>
    </row>
    <row r="23" spans="1:13" x14ac:dyDescent="0.2">
      <c r="A23" s="2" t="s">
        <v>145</v>
      </c>
      <c r="B23" s="2"/>
      <c r="C23" s="7"/>
      <c r="D23" s="131"/>
      <c r="E23" s="2"/>
      <c r="F23" s="2"/>
      <c r="G23" s="2"/>
      <c r="H23" s="2"/>
      <c r="I23" s="2"/>
      <c r="J23" s="2"/>
      <c r="K23" s="2"/>
      <c r="L23" s="2"/>
      <c r="M23" s="2"/>
    </row>
    <row r="24" spans="1:13" x14ac:dyDescent="0.2">
      <c r="A24" s="2" t="s">
        <v>336</v>
      </c>
      <c r="B24" s="2"/>
      <c r="C24" s="7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x14ac:dyDescent="0.2">
      <c r="A25" s="132" t="s">
        <v>334</v>
      </c>
      <c r="B25" s="2"/>
      <c r="C25" s="7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x14ac:dyDescent="0.2">
      <c r="A26" s="132"/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</row>
    <row r="27" spans="1:13" x14ac:dyDescent="0.2">
      <c r="A27" s="132" t="s">
        <v>146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</row>
    <row r="28" spans="1:13" x14ac:dyDescent="0.2">
      <c r="A28" s="132" t="s">
        <v>147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</row>
    <row r="29" spans="1:13" x14ac:dyDescent="0.2">
      <c r="A29" s="132" t="s">
        <v>148</v>
      </c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</row>
    <row r="30" spans="1:13" x14ac:dyDescent="0.2">
      <c r="A30" s="132"/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</row>
  </sheetData>
  <sheetProtection sheet="1" objects="1" scenarios="1"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/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Catherine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Catherine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4</v>
      </c>
      <c r="AA10" s="179">
        <f>Q16</f>
        <v>3</v>
      </c>
      <c r="AB10" s="179">
        <f>U16</f>
        <v>3</v>
      </c>
      <c r="AC10" s="179">
        <f>AA10-AB10</f>
        <v>0</v>
      </c>
      <c r="AD10" s="180"/>
      <c r="AE10" s="180"/>
      <c r="AF10" s="180"/>
      <c r="AG10" s="181">
        <f>Z10*100000+AA10*10-AB10*9</f>
        <v>400003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3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400003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3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9</v>
      </c>
      <c r="BE10" s="20">
        <f>VLOOKUP(1,AS10:AW13,4,FALSE)</f>
        <v>7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1</v>
      </c>
      <c r="U11" s="113"/>
      <c r="V11" s="113"/>
      <c r="W11" s="113">
        <f>G11</f>
        <v>1</v>
      </c>
      <c r="X11" s="113">
        <f>E11</f>
        <v>3</v>
      </c>
      <c r="Y11" s="98"/>
      <c r="Z11" s="98">
        <f>N16</f>
        <v>1</v>
      </c>
      <c r="AA11" s="98">
        <f>R16</f>
        <v>1</v>
      </c>
      <c r="AB11" s="98">
        <f>V16</f>
        <v>5</v>
      </c>
      <c r="AC11" s="98">
        <f>AA11-AB11</f>
        <v>-4</v>
      </c>
      <c r="AD11" s="104"/>
      <c r="AE11" s="104"/>
      <c r="AF11" s="104"/>
      <c r="AG11" s="181">
        <f>Z11*100000+AA11*10-AB11*9</f>
        <v>99965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99965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4</v>
      </c>
      <c r="BE11" s="30">
        <f>VLOOKUP(2,AS10:AW13,4,FALSE)</f>
        <v>3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0</v>
      </c>
      <c r="X12" s="113"/>
      <c r="Y12" s="98"/>
      <c r="Z12" s="186">
        <f>O16</f>
        <v>9</v>
      </c>
      <c r="AA12" s="186">
        <f>S16</f>
        <v>7</v>
      </c>
      <c r="AB12" s="186">
        <f>W16</f>
        <v>1</v>
      </c>
      <c r="AC12" s="186">
        <f>AA12-AB12</f>
        <v>6</v>
      </c>
      <c r="AD12" s="187"/>
      <c r="AE12" s="187"/>
      <c r="AF12" s="187"/>
      <c r="AG12" s="181">
        <f>Z12*100000+AA12*10-AB12*9</f>
        <v>900061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9</v>
      </c>
      <c r="AK12" s="186">
        <f t="shared" si="1"/>
        <v>7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900061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9</v>
      </c>
      <c r="AV12" s="71">
        <f t="shared" si="2"/>
        <v>7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2</v>
      </c>
      <c r="BE12" s="124">
        <f>VLOOKUP(3,AS10:AW13,4,FALSE)</f>
        <v>3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2</v>
      </c>
      <c r="AA13" s="183">
        <f>T16</f>
        <v>3</v>
      </c>
      <c r="AB13" s="183">
        <f>X16</f>
        <v>5</v>
      </c>
      <c r="AC13" s="183">
        <f>AA13-AB13</f>
        <v>-2</v>
      </c>
      <c r="AD13" s="184"/>
      <c r="AE13" s="184"/>
      <c r="AF13" s="184"/>
      <c r="AG13" s="181">
        <f>Z13*100000+AA13*10-AB13*9</f>
        <v>199985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2</v>
      </c>
      <c r="AK13" s="183">
        <f t="shared" si="1"/>
        <v>3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199985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2</v>
      </c>
      <c r="AV13" s="71">
        <f t="shared" si="2"/>
        <v>3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400003</v>
      </c>
      <c r="AO14" s="176">
        <f>AG11+SUM(AO10:AO13)</f>
        <v>99965</v>
      </c>
      <c r="AP14" s="176">
        <f>AG12+SUM(AP10:AP13)</f>
        <v>900061</v>
      </c>
      <c r="AQ14" s="176">
        <f>AG13+SUM(AQ10:AQ13)</f>
        <v>199985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2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1</v>
      </c>
      <c r="O16" s="107">
        <f t="shared" si="3"/>
        <v>9</v>
      </c>
      <c r="P16" s="107">
        <f t="shared" si="3"/>
        <v>2</v>
      </c>
      <c r="Q16" s="107">
        <f t="shared" si="3"/>
        <v>3</v>
      </c>
      <c r="R16" s="107">
        <f t="shared" si="3"/>
        <v>1</v>
      </c>
      <c r="S16" s="107">
        <f t="shared" si="3"/>
        <v>7</v>
      </c>
      <c r="T16" s="107">
        <f t="shared" si="3"/>
        <v>3</v>
      </c>
      <c r="U16" s="107">
        <f t="shared" si="3"/>
        <v>3</v>
      </c>
      <c r="V16" s="107">
        <f t="shared" si="3"/>
        <v>5</v>
      </c>
      <c r="W16" s="107">
        <f t="shared" si="3"/>
        <v>1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8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9</v>
      </c>
      <c r="AA21" s="179">
        <f>Q27</f>
        <v>6</v>
      </c>
      <c r="AB21" s="179">
        <f>U27</f>
        <v>3</v>
      </c>
      <c r="AC21" s="179">
        <f>AA21-AB21</f>
        <v>3</v>
      </c>
      <c r="AD21" s="180"/>
      <c r="AE21" s="180"/>
      <c r="AF21" s="180"/>
      <c r="AG21" s="181">
        <f>Z21*100000+AA21*10-AB21*9</f>
        <v>900033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9</v>
      </c>
      <c r="AK21" s="179">
        <f t="shared" si="5"/>
        <v>6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900033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9</v>
      </c>
      <c r="AV21" s="71">
        <f t="shared" si="6"/>
        <v>6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9</v>
      </c>
      <c r="BE21" s="44">
        <f>VLOOKUP(1,AS21:AW24,4,FALSE)</f>
        <v>6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2</v>
      </c>
      <c r="T22" s="113">
        <f>G22</f>
        <v>2</v>
      </c>
      <c r="U22" s="113"/>
      <c r="V22" s="113"/>
      <c r="W22" s="113">
        <f>G22</f>
        <v>2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7</v>
      </c>
      <c r="AC22" s="98">
        <f>AA22-AB22</f>
        <v>-6</v>
      </c>
      <c r="AD22" s="104"/>
      <c r="AE22" s="104"/>
      <c r="AF22" s="104"/>
      <c r="AG22" s="181">
        <f>Z22*100000+AA22*10-AB22*9</f>
        <v>-53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4</v>
      </c>
      <c r="BE22" s="37">
        <f>VLOOKUP(2,AS21:AW24,4,FALSE)</f>
        <v>6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0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4</v>
      </c>
      <c r="AA23" s="186">
        <f>S27</f>
        <v>6</v>
      </c>
      <c r="AB23" s="186">
        <f>W27</f>
        <v>4</v>
      </c>
      <c r="AC23" s="186">
        <f>AA23-AB23</f>
        <v>2</v>
      </c>
      <c r="AD23" s="187"/>
      <c r="AE23" s="187"/>
      <c r="AF23" s="187"/>
      <c r="AG23" s="181">
        <f>Z23*100000+AA23*10-AB23*9</f>
        <v>400024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6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400024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4</v>
      </c>
      <c r="AV23" s="71">
        <f t="shared" si="6"/>
        <v>6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5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4</v>
      </c>
      <c r="AA24" s="183">
        <f>T27</f>
        <v>5</v>
      </c>
      <c r="AB24" s="183">
        <f>X27</f>
        <v>4</v>
      </c>
      <c r="AC24" s="183">
        <f>AA24-AB24</f>
        <v>1</v>
      </c>
      <c r="AD24" s="184"/>
      <c r="AE24" s="184"/>
      <c r="AF24" s="184"/>
      <c r="AG24" s="181">
        <f>Z24*100000+AA24*10-AB24*9</f>
        <v>400014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5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400014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5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900033</v>
      </c>
      <c r="AO25" s="176">
        <f>AG22+SUM(AO21:AO24)</f>
        <v>-53</v>
      </c>
      <c r="AP25" s="176">
        <f>AG23+SUM(AP21:AP24)</f>
        <v>400024</v>
      </c>
      <c r="AQ25" s="176">
        <f>AG24+SUM(AQ21:AQ24)</f>
        <v>400014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9</v>
      </c>
      <c r="N27" s="107">
        <f t="shared" si="7"/>
        <v>0</v>
      </c>
      <c r="O27" s="107">
        <f t="shared" si="7"/>
        <v>4</v>
      </c>
      <c r="P27" s="107">
        <f t="shared" si="7"/>
        <v>4</v>
      </c>
      <c r="Q27" s="107">
        <f t="shared" si="7"/>
        <v>6</v>
      </c>
      <c r="R27" s="107">
        <f t="shared" si="7"/>
        <v>1</v>
      </c>
      <c r="S27" s="107">
        <f t="shared" si="7"/>
        <v>6</v>
      </c>
      <c r="T27" s="107">
        <f t="shared" si="7"/>
        <v>5</v>
      </c>
      <c r="U27" s="107">
        <f t="shared" si="7"/>
        <v>3</v>
      </c>
      <c r="V27" s="107">
        <f t="shared" si="7"/>
        <v>7</v>
      </c>
      <c r="W27" s="107">
        <f t="shared" si="7"/>
        <v>4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11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7</v>
      </c>
      <c r="AB32" s="179">
        <f>U38</f>
        <v>2</v>
      </c>
      <c r="AC32" s="179">
        <f>AA32-AB32</f>
        <v>5</v>
      </c>
      <c r="AD32" s="180"/>
      <c r="AE32" s="180"/>
      <c r="AF32" s="180"/>
      <c r="AG32" s="181">
        <f>Z32*100000+AA32*10-AB32*9</f>
        <v>900052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7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900052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7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Deutschland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Deutschland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4</v>
      </c>
      <c r="AA33" s="98">
        <f>R38</f>
        <v>4</v>
      </c>
      <c r="AB33" s="98">
        <f>V38</f>
        <v>4</v>
      </c>
      <c r="AC33" s="98">
        <f>AA33-AB33</f>
        <v>0</v>
      </c>
      <c r="AD33" s="104"/>
      <c r="AE33" s="104"/>
      <c r="AF33" s="104"/>
      <c r="AG33" s="181">
        <f>Z33*100000+AA33*10-AB33*9</f>
        <v>400004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4</v>
      </c>
      <c r="AK33" s="98">
        <f t="shared" si="9"/>
        <v>4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400004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4</v>
      </c>
      <c r="AV33" s="71">
        <f t="shared" si="10"/>
        <v>4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2</v>
      </c>
      <c r="AB34" s="186">
        <f>W38</f>
        <v>6</v>
      </c>
      <c r="AC34" s="186">
        <f>AA34-AB34</f>
        <v>-4</v>
      </c>
      <c r="AD34" s="187"/>
      <c r="AE34" s="187"/>
      <c r="AF34" s="187"/>
      <c r="AG34" s="181">
        <f>Z34*100000+AA34*10-AB34*9</f>
        <v>-34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4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4</v>
      </c>
      <c r="AB35" s="183">
        <f>X38</f>
        <v>5</v>
      </c>
      <c r="AC35" s="183">
        <f>AA35-AB35</f>
        <v>-1</v>
      </c>
      <c r="AD35" s="184"/>
      <c r="AE35" s="184"/>
      <c r="AF35" s="184"/>
      <c r="AG35" s="181">
        <f>Z35*100000+AA35*10-AB35*9</f>
        <v>399995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4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399995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4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3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3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3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900052</v>
      </c>
      <c r="AO36" s="176">
        <f>AG33+SUM(AO32:AO35)</f>
        <v>400004</v>
      </c>
      <c r="AP36" s="176">
        <f>AG34+SUM(AP32:AP35)</f>
        <v>-34</v>
      </c>
      <c r="AQ36" s="176">
        <f>AG35+SUM(AQ32:AQ35)</f>
        <v>399995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1</v>
      </c>
      <c r="T37" s="113"/>
      <c r="U37" s="113"/>
      <c r="V37" s="113">
        <f>G37</f>
        <v>1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0</v>
      </c>
      <c r="P38" s="107">
        <f t="shared" si="11"/>
        <v>4</v>
      </c>
      <c r="Q38" s="107">
        <f t="shared" si="11"/>
        <v>7</v>
      </c>
      <c r="R38" s="107">
        <f t="shared" si="11"/>
        <v>4</v>
      </c>
      <c r="S38" s="107">
        <f t="shared" si="11"/>
        <v>2</v>
      </c>
      <c r="T38" s="107">
        <f t="shared" si="11"/>
        <v>4</v>
      </c>
      <c r="U38" s="107">
        <f t="shared" si="11"/>
        <v>2</v>
      </c>
      <c r="V38" s="107">
        <f t="shared" si="11"/>
        <v>4</v>
      </c>
      <c r="W38" s="107">
        <f t="shared" si="11"/>
        <v>6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52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5</v>
      </c>
      <c r="AB43" s="179">
        <f>U49</f>
        <v>3</v>
      </c>
      <c r="AC43" s="179">
        <f>AA43-AB43</f>
        <v>2</v>
      </c>
      <c r="AD43" s="180"/>
      <c r="AE43" s="180"/>
      <c r="AF43" s="180"/>
      <c r="AG43" s="181">
        <f>Z43*100000+AA43*10-AB43*9</f>
        <v>700023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5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700023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5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7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7</v>
      </c>
      <c r="AA44" s="98">
        <f>R49</f>
        <v>7</v>
      </c>
      <c r="AB44" s="98">
        <f>V49</f>
        <v>3</v>
      </c>
      <c r="AC44" s="98">
        <f>AA44-AB44</f>
        <v>4</v>
      </c>
      <c r="AD44" s="104"/>
      <c r="AE44" s="104"/>
      <c r="AF44" s="104"/>
      <c r="AG44" s="181">
        <f>Z44*100000+AA44*10-AB44*9</f>
        <v>700043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7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700043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7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7</v>
      </c>
      <c r="BE44" s="67">
        <f>VLOOKUP(2,AS43:AW46,4,FALSE)</f>
        <v>5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74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2</v>
      </c>
      <c r="AB45" s="186">
        <f>W49</f>
        <v>6</v>
      </c>
      <c r="AC45" s="186">
        <f>AA45-AB45</f>
        <v>-4</v>
      </c>
      <c r="AD45" s="187"/>
      <c r="AE45" s="187"/>
      <c r="AF45" s="187"/>
      <c r="AG45" s="181">
        <f>Z45*100000+AA45*10-AB45*9</f>
        <v>-34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2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-34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2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3</v>
      </c>
      <c r="BE45" s="124">
        <f>VLOOKUP(3,AS43:AW46,4,FALSE)</f>
        <v>1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2</v>
      </c>
      <c r="Y46" s="98"/>
      <c r="Z46" s="183">
        <f>P49</f>
        <v>3</v>
      </c>
      <c r="AA46" s="183">
        <f>T49</f>
        <v>1</v>
      </c>
      <c r="AB46" s="183">
        <f>X49</f>
        <v>3</v>
      </c>
      <c r="AC46" s="183">
        <f>AA46-AB46</f>
        <v>-2</v>
      </c>
      <c r="AD46" s="184"/>
      <c r="AE46" s="184"/>
      <c r="AF46" s="184"/>
      <c r="AG46" s="181">
        <f>Z46*100000+AA46*10-AB46*9</f>
        <v>299983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3</v>
      </c>
      <c r="AK46" s="183">
        <f t="shared" si="13"/>
        <v>1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299983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3</v>
      </c>
      <c r="AV46" s="71">
        <f t="shared" si="14"/>
        <v>1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2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700023</v>
      </c>
      <c r="AO47" s="176">
        <f>AG44+SUM(AO43:AO46)</f>
        <v>700043</v>
      </c>
      <c r="AP47" s="176">
        <f>AG45+SUM(AP43:AP46)</f>
        <v>-34</v>
      </c>
      <c r="AQ47" s="176">
        <f>AG46+SUM(AQ43:AQ46)</f>
        <v>299983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1</v>
      </c>
      <c r="T48" s="113"/>
      <c r="U48" s="113"/>
      <c r="V48" s="113">
        <f>G48</f>
        <v>1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7</v>
      </c>
      <c r="O49" s="107">
        <f t="shared" si="15"/>
        <v>0</v>
      </c>
      <c r="P49" s="107">
        <f t="shared" si="15"/>
        <v>3</v>
      </c>
      <c r="Q49" s="107">
        <f t="shared" si="15"/>
        <v>5</v>
      </c>
      <c r="R49" s="107">
        <f t="shared" si="15"/>
        <v>7</v>
      </c>
      <c r="S49" s="107">
        <f t="shared" si="15"/>
        <v>2</v>
      </c>
      <c r="T49" s="107">
        <f t="shared" si="15"/>
        <v>1</v>
      </c>
      <c r="U49" s="107">
        <f t="shared" si="15"/>
        <v>3</v>
      </c>
      <c r="V49" s="107">
        <f t="shared" si="15"/>
        <v>3</v>
      </c>
      <c r="W49" s="107">
        <f t="shared" si="15"/>
        <v>6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126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74</v>
      </c>
      <c r="CH49" s="98"/>
      <c r="CI49" s="98"/>
      <c r="CJ49" s="98"/>
      <c r="CK49" s="98"/>
      <c r="CL49" s="98"/>
      <c r="CM49" s="121">
        <f>CM41+CG49</f>
        <v>126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245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Sonja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Sonja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7</v>
      </c>
      <c r="AA10" s="179">
        <f>Q16</f>
        <v>4</v>
      </c>
      <c r="AB10" s="179">
        <f>U16</f>
        <v>1</v>
      </c>
      <c r="AC10" s="179">
        <f>AA10-AB10</f>
        <v>3</v>
      </c>
      <c r="AD10" s="180"/>
      <c r="AE10" s="180"/>
      <c r="AF10" s="180"/>
      <c r="AG10" s="181">
        <f>Z10*100000+AA10*10-AB10*9</f>
        <v>700031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4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700031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4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0</v>
      </c>
      <c r="BO10" s="116" t="s">
        <v>13</v>
      </c>
      <c r="BP10" s="214">
        <v>1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1</v>
      </c>
      <c r="T11" s="113">
        <f>G11</f>
        <v>0</v>
      </c>
      <c r="U11" s="113"/>
      <c r="V11" s="113"/>
      <c r="W11" s="113">
        <f>G11</f>
        <v>0</v>
      </c>
      <c r="X11" s="113">
        <f>E11</f>
        <v>1</v>
      </c>
      <c r="Y11" s="98"/>
      <c r="Z11" s="98">
        <f>N16</f>
        <v>3</v>
      </c>
      <c r="AA11" s="98">
        <f>R16</f>
        <v>2</v>
      </c>
      <c r="AB11" s="98">
        <f>V16</f>
        <v>4</v>
      </c>
      <c r="AC11" s="98">
        <f>AA11-AB11</f>
        <v>-2</v>
      </c>
      <c r="AD11" s="104"/>
      <c r="AE11" s="104"/>
      <c r="AF11" s="104"/>
      <c r="AG11" s="181">
        <f>Z11*100000+AA11*10-AB11*9</f>
        <v>299984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3</v>
      </c>
      <c r="AK11" s="98">
        <f t="shared" si="1"/>
        <v>2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299984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3</v>
      </c>
      <c r="AV11" s="71">
        <f t="shared" si="2"/>
        <v>2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7</v>
      </c>
      <c r="BE11" s="30">
        <f>VLOOKUP(2,AS10:AW13,4,FALSE)</f>
        <v>3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3</v>
      </c>
      <c r="AB12" s="186">
        <f>W16</f>
        <v>1</v>
      </c>
      <c r="AC12" s="186">
        <f>AA12-AB12</f>
        <v>2</v>
      </c>
      <c r="AD12" s="187"/>
      <c r="AE12" s="187"/>
      <c r="AF12" s="187"/>
      <c r="AG12" s="181">
        <f>Z12*100000+AA12*10-AB12*9</f>
        <v>700021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7</v>
      </c>
      <c r="AK12" s="186">
        <f t="shared" si="1"/>
        <v>3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700021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7</v>
      </c>
      <c r="AV12" s="71">
        <f t="shared" si="2"/>
        <v>3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3</v>
      </c>
      <c r="BE12" s="124">
        <f>VLOOKUP(3,AS10:AW13,4,FALSE)</f>
        <v>2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2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2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2</v>
      </c>
      <c r="Y13" s="98"/>
      <c r="Z13" s="183">
        <f>P16</f>
        <v>0</v>
      </c>
      <c r="AA13" s="183">
        <f>T16</f>
        <v>1</v>
      </c>
      <c r="AB13" s="183">
        <f>X16</f>
        <v>4</v>
      </c>
      <c r="AC13" s="183">
        <f>AA13-AB13</f>
        <v>-3</v>
      </c>
      <c r="AD13" s="184"/>
      <c r="AE13" s="184"/>
      <c r="AF13" s="184"/>
      <c r="AG13" s="181">
        <f>Z13*100000+AA13*10-AB13*9</f>
        <v>-26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0</v>
      </c>
      <c r="AK13" s="183">
        <f t="shared" si="1"/>
        <v>1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-26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0</v>
      </c>
      <c r="AV13" s="71">
        <f t="shared" si="2"/>
        <v>1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0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700031</v>
      </c>
      <c r="AO14" s="176">
        <f>AG11+SUM(AO10:AO13)</f>
        <v>299984</v>
      </c>
      <c r="AP14" s="176">
        <f>AG12+SUM(AP10:AP13)</f>
        <v>700021</v>
      </c>
      <c r="AQ14" s="176">
        <f>AG13+SUM(AQ10:AQ13)</f>
        <v>-26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>
        <v>3</v>
      </c>
      <c r="BV14" s="116" t="s">
        <v>13</v>
      </c>
      <c r="BW14" s="214">
        <v>5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3</v>
      </c>
      <c r="O16" s="107">
        <f t="shared" si="3"/>
        <v>7</v>
      </c>
      <c r="P16" s="107">
        <f t="shared" si="3"/>
        <v>0</v>
      </c>
      <c r="Q16" s="107">
        <f t="shared" si="3"/>
        <v>4</v>
      </c>
      <c r="R16" s="107">
        <f t="shared" si="3"/>
        <v>2</v>
      </c>
      <c r="S16" s="107">
        <f t="shared" si="3"/>
        <v>3</v>
      </c>
      <c r="T16" s="107">
        <f t="shared" si="3"/>
        <v>1</v>
      </c>
      <c r="U16" s="107">
        <f t="shared" si="3"/>
        <v>1</v>
      </c>
      <c r="V16" s="107">
        <f t="shared" si="3"/>
        <v>4</v>
      </c>
      <c r="W16" s="107">
        <f t="shared" si="3"/>
        <v>1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14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7</v>
      </c>
      <c r="AA21" s="179">
        <f>Q27</f>
        <v>6</v>
      </c>
      <c r="AB21" s="179">
        <f>U27</f>
        <v>3</v>
      </c>
      <c r="AC21" s="179">
        <f>AA21-AB21</f>
        <v>3</v>
      </c>
      <c r="AD21" s="180"/>
      <c r="AE21" s="180"/>
      <c r="AF21" s="180"/>
      <c r="AG21" s="181">
        <f>Z21*100000+AA21*10-AB21*9</f>
        <v>700033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6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700033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6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6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2</v>
      </c>
      <c r="T22" s="113">
        <f>G22</f>
        <v>2</v>
      </c>
      <c r="U22" s="113"/>
      <c r="V22" s="113"/>
      <c r="W22" s="113">
        <f>G22</f>
        <v>2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6</v>
      </c>
      <c r="AC22" s="98">
        <f>AA22-AB22</f>
        <v>-5</v>
      </c>
      <c r="AD22" s="104"/>
      <c r="AE22" s="104"/>
      <c r="AF22" s="104"/>
      <c r="AG22" s="181">
        <f>Z22*100000+AA22*10-AB22*9</f>
        <v>-44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-44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5</v>
      </c>
      <c r="BE22" s="37">
        <f>VLOOKUP(2,AS21:AW24,4,FALSE)</f>
        <v>6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0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5</v>
      </c>
      <c r="AA23" s="186">
        <f>S27</f>
        <v>6</v>
      </c>
      <c r="AB23" s="186">
        <f>W27</f>
        <v>4</v>
      </c>
      <c r="AC23" s="186">
        <f>AA23-AB23</f>
        <v>2</v>
      </c>
      <c r="AD23" s="187"/>
      <c r="AE23" s="187"/>
      <c r="AF23" s="187"/>
      <c r="AG23" s="181">
        <f>Z23*100000+AA23*10-AB23*9</f>
        <v>500024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5</v>
      </c>
      <c r="AK23" s="186">
        <f t="shared" si="5"/>
        <v>6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500024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5</v>
      </c>
      <c r="AV23" s="71">
        <f t="shared" si="6"/>
        <v>6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3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2</v>
      </c>
      <c r="BO23" s="116" t="s">
        <v>13</v>
      </c>
      <c r="BP23" s="214">
        <v>3</v>
      </c>
      <c r="BQ23" s="13" t="str">
        <f>IF(BP14="","",IF(BN14=BP14,IF(BU14&gt;BW14,BL14,BQ14),IF(BN14&gt;BP14,BL14,BQ14)))</f>
        <v>England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0</v>
      </c>
      <c r="Y24" s="98"/>
      <c r="Z24" s="183">
        <f>P27</f>
        <v>4</v>
      </c>
      <c r="AA24" s="183">
        <f>T27</f>
        <v>3</v>
      </c>
      <c r="AB24" s="183">
        <f>X27</f>
        <v>3</v>
      </c>
      <c r="AC24" s="183">
        <f>AA24-AB24</f>
        <v>0</v>
      </c>
      <c r="AD24" s="184"/>
      <c r="AE24" s="184"/>
      <c r="AF24" s="184"/>
      <c r="AG24" s="181">
        <f>Z24*100000+AA24*10-AB24*9</f>
        <v>400003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3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400003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3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700033</v>
      </c>
      <c r="AO25" s="176">
        <f>AG22+SUM(AO21:AO24)</f>
        <v>-44</v>
      </c>
      <c r="AP25" s="176">
        <f>AG23+SUM(AP21:AP24)</f>
        <v>500024</v>
      </c>
      <c r="AQ25" s="176">
        <f>AG24+SUM(AQ21:AQ24)</f>
        <v>400003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2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England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0</v>
      </c>
      <c r="O27" s="107">
        <f t="shared" si="7"/>
        <v>5</v>
      </c>
      <c r="P27" s="107">
        <f t="shared" si="7"/>
        <v>4</v>
      </c>
      <c r="Q27" s="107">
        <f t="shared" si="7"/>
        <v>6</v>
      </c>
      <c r="R27" s="107">
        <f t="shared" si="7"/>
        <v>1</v>
      </c>
      <c r="S27" s="107">
        <f t="shared" si="7"/>
        <v>6</v>
      </c>
      <c r="T27" s="107">
        <f t="shared" si="7"/>
        <v>3</v>
      </c>
      <c r="U27" s="107">
        <f t="shared" si="7"/>
        <v>3</v>
      </c>
      <c r="V27" s="107">
        <f t="shared" si="7"/>
        <v>6</v>
      </c>
      <c r="W27" s="107">
        <f t="shared" si="7"/>
        <v>4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14</v>
      </c>
      <c r="CG27" s="98"/>
      <c r="CH27" s="98"/>
      <c r="CI27" s="98"/>
      <c r="CJ27" s="98"/>
      <c r="CK27" s="98"/>
      <c r="CL27" s="98"/>
      <c r="CM27" s="119">
        <f>SUM(CM23:CM26)</f>
        <v>10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1</v>
      </c>
      <c r="R32" s="113">
        <f>G32</f>
        <v>0</v>
      </c>
      <c r="S32" s="113"/>
      <c r="T32" s="113"/>
      <c r="U32" s="113">
        <f>G32</f>
        <v>0</v>
      </c>
      <c r="V32" s="113">
        <f>E32</f>
        <v>1</v>
      </c>
      <c r="W32" s="113"/>
      <c r="X32" s="113"/>
      <c r="Y32" s="98"/>
      <c r="Z32" s="179">
        <f>M38</f>
        <v>9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900032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England</v>
      </c>
      <c r="BM32" s="70"/>
      <c r="BN32" s="214">
        <v>1</v>
      </c>
      <c r="BO32" s="116" t="s">
        <v>13</v>
      </c>
      <c r="BP32" s="214">
        <v>0</v>
      </c>
      <c r="BQ32" s="13" t="str">
        <f>IF(BP25="","",IF(BN25=BP25,IF(BU25&gt;BW25,BL25,BQ25),IF(BN25&gt;BP25,BL25,BQ25)))</f>
        <v>Frankreich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England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6</v>
      </c>
      <c r="AA33" s="98">
        <f>R38</f>
        <v>3</v>
      </c>
      <c r="AB33" s="98">
        <f>V38</f>
        <v>2</v>
      </c>
      <c r="AC33" s="98">
        <f>AA33-AB33</f>
        <v>1</v>
      </c>
      <c r="AD33" s="104"/>
      <c r="AE33" s="104"/>
      <c r="AF33" s="104"/>
      <c r="AG33" s="181">
        <f>Z33*100000+AA33*10-AB33*9</f>
        <v>600012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3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3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3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Frankreich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1</v>
      </c>
      <c r="AB34" s="186">
        <f>W38</f>
        <v>5</v>
      </c>
      <c r="AC34" s="186">
        <f>AA34-AB34</f>
        <v>-4</v>
      </c>
      <c r="AD34" s="187"/>
      <c r="AE34" s="187"/>
      <c r="AF34" s="187"/>
      <c r="AG34" s="181">
        <f>Z34*100000+AA34*10-AB34*9</f>
        <v>-35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3</v>
      </c>
      <c r="AA35" s="183">
        <f>T38</f>
        <v>4</v>
      </c>
      <c r="AB35" s="183">
        <f>X38</f>
        <v>4</v>
      </c>
      <c r="AC35" s="183">
        <f>AA35-AB35</f>
        <v>0</v>
      </c>
      <c r="AD35" s="184"/>
      <c r="AE35" s="184"/>
      <c r="AF35" s="184"/>
      <c r="AG35" s="181">
        <f>Z35*100000+AA35*10-AB35*9</f>
        <v>300004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4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300004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4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900032</v>
      </c>
      <c r="AO36" s="176">
        <f>AG33+SUM(AO32:AO35)</f>
        <v>600012</v>
      </c>
      <c r="AP36" s="176">
        <f>AG34+SUM(AP32:AP35)</f>
        <v>-35</v>
      </c>
      <c r="AQ36" s="176">
        <f>AG35+SUM(AQ32:AQ35)</f>
        <v>300004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6</v>
      </c>
      <c r="O38" s="107">
        <f t="shared" si="11"/>
        <v>0</v>
      </c>
      <c r="P38" s="107">
        <f t="shared" si="11"/>
        <v>3</v>
      </c>
      <c r="Q38" s="107">
        <f t="shared" si="11"/>
        <v>5</v>
      </c>
      <c r="R38" s="107">
        <f t="shared" si="11"/>
        <v>3</v>
      </c>
      <c r="S38" s="107">
        <f t="shared" si="11"/>
        <v>1</v>
      </c>
      <c r="T38" s="107">
        <f t="shared" si="11"/>
        <v>4</v>
      </c>
      <c r="U38" s="107">
        <f t="shared" si="11"/>
        <v>2</v>
      </c>
      <c r="V38" s="107">
        <f t="shared" si="11"/>
        <v>2</v>
      </c>
      <c r="W38" s="107">
        <f t="shared" si="11"/>
        <v>5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England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England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36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5</v>
      </c>
      <c r="AA43" s="179">
        <f>Q49</f>
        <v>4</v>
      </c>
      <c r="AB43" s="179">
        <f>U49</f>
        <v>3</v>
      </c>
      <c r="AC43" s="179">
        <f>AA43-AB43</f>
        <v>1</v>
      </c>
      <c r="AD43" s="180"/>
      <c r="AE43" s="180"/>
      <c r="AF43" s="180"/>
      <c r="AG43" s="181">
        <f>Z43*100000+AA43*10-AB43*9</f>
        <v>500013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4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500013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4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5</v>
      </c>
      <c r="BE43" s="63">
        <f>VLOOKUP(1,AS43:AW46,4,FALSE)</f>
        <v>4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4</v>
      </c>
      <c r="AA44" s="98">
        <f>R49</f>
        <v>3</v>
      </c>
      <c r="AB44" s="98">
        <f>V49</f>
        <v>3</v>
      </c>
      <c r="AC44" s="98">
        <f>AA44-AB44</f>
        <v>0</v>
      </c>
      <c r="AD44" s="104"/>
      <c r="AE44" s="104"/>
      <c r="AF44" s="104"/>
      <c r="AG44" s="181">
        <f>Z44*100000+AA44*10-AB44*9</f>
        <v>400003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3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401003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3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3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72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3</v>
      </c>
      <c r="AA45" s="186">
        <f>S49</f>
        <v>2</v>
      </c>
      <c r="AB45" s="186">
        <f>W49</f>
        <v>3</v>
      </c>
      <c r="AC45" s="186">
        <f>AA45-AB45</f>
        <v>-1</v>
      </c>
      <c r="AD45" s="187"/>
      <c r="AE45" s="187"/>
      <c r="AF45" s="187"/>
      <c r="AG45" s="181">
        <f>Z45*100000+AA45*10-AB45*9</f>
        <v>299993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3</v>
      </c>
      <c r="AK45" s="186">
        <f t="shared" si="13"/>
        <v>2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299993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3</v>
      </c>
      <c r="AV45" s="71">
        <f t="shared" si="14"/>
        <v>2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3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4</v>
      </c>
      <c r="AA46" s="183">
        <f>T49</f>
        <v>3</v>
      </c>
      <c r="AB46" s="183">
        <f>X49</f>
        <v>3</v>
      </c>
      <c r="AC46" s="183">
        <f>AA46-AB46</f>
        <v>0</v>
      </c>
      <c r="AD46" s="184"/>
      <c r="AE46" s="184"/>
      <c r="AF46" s="184"/>
      <c r="AG46" s="181">
        <f>Z46*100000+AA46*10-AB46*9</f>
        <v>400003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4</v>
      </c>
      <c r="AK46" s="183">
        <f t="shared" si="13"/>
        <v>3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1000</v>
      </c>
      <c r="AP46" s="176">
        <f>IF(AJ45=AJ46,IF(E44&gt;G44,1000,0),0)</f>
        <v>0</v>
      </c>
      <c r="AQ46" s="175"/>
      <c r="AR46" s="176">
        <f>AQ47</f>
        <v>400003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3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3</v>
      </c>
      <c r="BE46" s="124">
        <f>VLOOKUP(4,AS43:AW46,4,FALSE)</f>
        <v>2</v>
      </c>
      <c r="BF46" s="116" t="s">
        <v>13</v>
      </c>
      <c r="BG46" s="124">
        <f>VLOOKUP(4,AS43:AW46,5,FALSE)</f>
        <v>3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10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500013</v>
      </c>
      <c r="AO47" s="176">
        <f>AG44+SUM(AO43:AO46)</f>
        <v>401003</v>
      </c>
      <c r="AP47" s="176">
        <f>AG45+SUM(AP43:AP46)</f>
        <v>299993</v>
      </c>
      <c r="AQ47" s="176">
        <f>AG46+SUM(AQ43:AQ46)</f>
        <v>400003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0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-1</v>
      </c>
      <c r="M48" s="113"/>
      <c r="N48" s="113">
        <f>IF($E48="",0,IF($E48&gt;$G48,3,IF($E48=$G48,1,0)))</f>
        <v>0</v>
      </c>
      <c r="O48" s="113">
        <f>IF($G48="",0,IF($E48&gt;$G48,0,IF($E48=$G48,1,3)))</f>
        <v>3</v>
      </c>
      <c r="P48" s="113"/>
      <c r="Q48" s="113"/>
      <c r="R48" s="113">
        <f>E48</f>
        <v>0</v>
      </c>
      <c r="S48" s="113">
        <f>G48</f>
        <v>1</v>
      </c>
      <c r="T48" s="113"/>
      <c r="U48" s="113"/>
      <c r="V48" s="113">
        <f>G48</f>
        <v>1</v>
      </c>
      <c r="W48" s="113">
        <f>E48</f>
        <v>0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0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4</v>
      </c>
      <c r="O49" s="107">
        <f t="shared" si="15"/>
        <v>3</v>
      </c>
      <c r="P49" s="107">
        <f t="shared" si="15"/>
        <v>4</v>
      </c>
      <c r="Q49" s="107">
        <f t="shared" si="15"/>
        <v>4</v>
      </c>
      <c r="R49" s="107">
        <f t="shared" si="15"/>
        <v>3</v>
      </c>
      <c r="S49" s="107">
        <f t="shared" si="15"/>
        <v>2</v>
      </c>
      <c r="T49" s="107">
        <f t="shared" si="15"/>
        <v>3</v>
      </c>
      <c r="U49" s="107">
        <f t="shared" si="15"/>
        <v>3</v>
      </c>
      <c r="V49" s="107">
        <f t="shared" si="15"/>
        <v>3</v>
      </c>
      <c r="W49" s="107">
        <f t="shared" si="15"/>
        <v>3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108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21</v>
      </c>
      <c r="CG49" s="118">
        <f>CF16+CF27+CF38+CF49</f>
        <v>72</v>
      </c>
      <c r="CH49" s="98"/>
      <c r="CI49" s="98"/>
      <c r="CJ49" s="98"/>
      <c r="CK49" s="98"/>
      <c r="CL49" s="98"/>
      <c r="CM49" s="121">
        <f>CM41+CG49</f>
        <v>108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G16" sqref="G1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Bettina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Bettina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3</v>
      </c>
      <c r="AA10" s="179">
        <f>Q16</f>
        <v>2</v>
      </c>
      <c r="AB10" s="179">
        <f>U16</f>
        <v>3</v>
      </c>
      <c r="AC10" s="179">
        <f>AA10-AB10</f>
        <v>-1</v>
      </c>
      <c r="AD10" s="180"/>
      <c r="AE10" s="180"/>
      <c r="AF10" s="180"/>
      <c r="AG10" s="181">
        <f>Z10*100000+AA10*10-AB10*9</f>
        <v>299993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3</v>
      </c>
      <c r="AK10" s="179">
        <f t="shared" si="1"/>
        <v>2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299993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2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5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0</v>
      </c>
      <c r="AA11" s="98">
        <f>R16</f>
        <v>1</v>
      </c>
      <c r="AB11" s="98">
        <f>V16</f>
        <v>5</v>
      </c>
      <c r="AC11" s="98">
        <f>AA11-AB11</f>
        <v>-4</v>
      </c>
      <c r="AD11" s="104"/>
      <c r="AE11" s="104"/>
      <c r="AF11" s="104"/>
      <c r="AG11" s="181">
        <f>Z11*100000+AA11*10-AB11*9</f>
        <v>-35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1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-35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1</v>
      </c>
      <c r="AW11" s="71">
        <f t="shared" si="2"/>
        <v>5</v>
      </c>
      <c r="AX11" s="71"/>
      <c r="AY11" s="71"/>
      <c r="AZ11" s="98"/>
      <c r="BA11" s="27">
        <v>2</v>
      </c>
      <c r="BB11" s="273" t="s">
        <v>17</v>
      </c>
      <c r="BC11" s="28"/>
      <c r="BD11" s="29">
        <f>VLOOKUP(2,AS10:AW13,3,FALSE)</f>
        <v>7</v>
      </c>
      <c r="BE11" s="30">
        <f>VLOOKUP(2,AS10:AW13,4,FALSE)</f>
        <v>4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5</v>
      </c>
      <c r="AB12" s="186">
        <f>W16</f>
        <v>2</v>
      </c>
      <c r="AC12" s="186">
        <f>AA12-AB12</f>
        <v>3</v>
      </c>
      <c r="AD12" s="187"/>
      <c r="AE12" s="187"/>
      <c r="AF12" s="187"/>
      <c r="AG12" s="181">
        <f>Z12*100000+AA12*10-AB12*9</f>
        <v>700032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5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5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3</v>
      </c>
      <c r="BE12" s="124">
        <f>VLOOKUP(3,AS10:AW13,4,FALSE)</f>
        <v>2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1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1</v>
      </c>
      <c r="Y13" s="98"/>
      <c r="Z13" s="183">
        <f>P16</f>
        <v>7</v>
      </c>
      <c r="AA13" s="183">
        <f>T16</f>
        <v>4</v>
      </c>
      <c r="AB13" s="183">
        <f>X16</f>
        <v>2</v>
      </c>
      <c r="AC13" s="183">
        <f>AA13-AB13</f>
        <v>2</v>
      </c>
      <c r="AD13" s="184"/>
      <c r="AE13" s="184"/>
      <c r="AF13" s="184"/>
      <c r="AG13" s="181">
        <f>Z13*100000+AA13*10-AB13*9</f>
        <v>700022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7</v>
      </c>
      <c r="AK13" s="183">
        <f t="shared" si="1"/>
        <v>4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700022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7</v>
      </c>
      <c r="AV13" s="71">
        <f t="shared" si="2"/>
        <v>4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1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1</v>
      </c>
      <c r="CD13" s="98">
        <f>IF(G13=Spielplan!G13,Punktemodus!$B$7,0)</f>
        <v>1</v>
      </c>
      <c r="CE13" s="98">
        <f>IF(E13=Spielplan!E13,IF(G13=Spielplan!G13,Punktemodus!$B$5,0),0)</f>
        <v>2</v>
      </c>
      <c r="CF13" s="117">
        <f>IF(Spielplan!E13&lt;&gt;"",SUM(BZ13:CE13),0)</f>
        <v>9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299993</v>
      </c>
      <c r="AO14" s="176">
        <f>AG11+SUM(AO10:AO13)</f>
        <v>-35</v>
      </c>
      <c r="AP14" s="176">
        <f>AG12+SUM(AP10:AP13)</f>
        <v>700032</v>
      </c>
      <c r="AQ14" s="176">
        <f>AG13+SUM(AQ10:AQ13)</f>
        <v>700022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0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1</v>
      </c>
      <c r="CE14" s="98">
        <f>IF(E14=Spielplan!E14,IF(G14=Spielplan!G14,Punktemodus!$B$5,0),0)</f>
        <v>2</v>
      </c>
      <c r="CF14" s="117">
        <f>IF(Spielplan!E14&lt;&gt;"",SUM(BZ14:CE14),0)</f>
        <v>9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0</v>
      </c>
      <c r="O16" s="107">
        <f t="shared" si="3"/>
        <v>7</v>
      </c>
      <c r="P16" s="107">
        <f t="shared" si="3"/>
        <v>7</v>
      </c>
      <c r="Q16" s="107">
        <f t="shared" si="3"/>
        <v>2</v>
      </c>
      <c r="R16" s="107">
        <f t="shared" si="3"/>
        <v>1</v>
      </c>
      <c r="S16" s="107">
        <f t="shared" si="3"/>
        <v>5</v>
      </c>
      <c r="T16" s="107">
        <f t="shared" si="3"/>
        <v>4</v>
      </c>
      <c r="U16" s="107">
        <f t="shared" si="3"/>
        <v>3</v>
      </c>
      <c r="V16" s="107">
        <f t="shared" si="3"/>
        <v>5</v>
      </c>
      <c r="W16" s="107">
        <f t="shared" si="3"/>
        <v>2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21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5</v>
      </c>
      <c r="AB21" s="179">
        <f>U27</f>
        <v>4</v>
      </c>
      <c r="AC21" s="179">
        <f>AA21-AB21</f>
        <v>1</v>
      </c>
      <c r="AD21" s="180"/>
      <c r="AE21" s="180"/>
      <c r="AF21" s="180"/>
      <c r="AG21" s="181">
        <f>Z21*100000+AA21*10-AB21*9</f>
        <v>500014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5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500014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5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5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0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1</v>
      </c>
      <c r="T22" s="113">
        <f>G22</f>
        <v>0</v>
      </c>
      <c r="U22" s="113"/>
      <c r="V22" s="113"/>
      <c r="W22" s="113">
        <f>G22</f>
        <v>0</v>
      </c>
      <c r="X22" s="113">
        <f>E22</f>
        <v>1</v>
      </c>
      <c r="Y22" s="98"/>
      <c r="Z22" s="98">
        <f>N27</f>
        <v>0</v>
      </c>
      <c r="AA22" s="98">
        <f>R27</f>
        <v>3</v>
      </c>
      <c r="AB22" s="98">
        <f>V27</f>
        <v>7</v>
      </c>
      <c r="AC22" s="98">
        <f>AA22-AB22</f>
        <v>-4</v>
      </c>
      <c r="AD22" s="104"/>
      <c r="AE22" s="104"/>
      <c r="AF22" s="104"/>
      <c r="AG22" s="181">
        <f>Z22*100000+AA22*10-AB22*9</f>
        <v>-33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3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-33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3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5</v>
      </c>
      <c r="BE22" s="37">
        <f>VLOOKUP(2,AS21:AW24,4,FALSE)</f>
        <v>5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1</v>
      </c>
      <c r="CE22" s="98">
        <f>IF(E22=Spielplan!E22,IF(G22=Spielplan!G22,Punktemodus!$B$5,0),0)</f>
        <v>2</v>
      </c>
      <c r="CF22" s="117">
        <f>IF(Spielplan!E22&lt;&gt;"",SUM(BZ22:CE22),0)</f>
        <v>9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7</v>
      </c>
      <c r="AA23" s="186">
        <f>S27</f>
        <v>5</v>
      </c>
      <c r="AB23" s="186">
        <f>W27</f>
        <v>2</v>
      </c>
      <c r="AC23" s="186">
        <f>AA23-AB23</f>
        <v>3</v>
      </c>
      <c r="AD23" s="187"/>
      <c r="AE23" s="187"/>
      <c r="AF23" s="187"/>
      <c r="AG23" s="181">
        <f>Z23*100000+AA23*10-AB23*9</f>
        <v>700032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5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700032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5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0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1</v>
      </c>
      <c r="Y24" s="98"/>
      <c r="Z24" s="183">
        <f>P27</f>
        <v>4</v>
      </c>
      <c r="AA24" s="183">
        <f>T27</f>
        <v>4</v>
      </c>
      <c r="AB24" s="183">
        <f>X27</f>
        <v>4</v>
      </c>
      <c r="AC24" s="183">
        <f>AA24-AB24</f>
        <v>0</v>
      </c>
      <c r="AD24" s="184"/>
      <c r="AE24" s="184"/>
      <c r="AF24" s="184"/>
      <c r="AG24" s="181">
        <f>Z24*100000+AA24*10-AB24*9</f>
        <v>400004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4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4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3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2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500014</v>
      </c>
      <c r="AO25" s="176">
        <f>AG22+SUM(AO21:AO24)</f>
        <v>-33</v>
      </c>
      <c r="AP25" s="176">
        <f>AG23+SUM(AP21:AP24)</f>
        <v>700032</v>
      </c>
      <c r="AQ25" s="176">
        <f>AG24+SUM(AQ21:AQ24)</f>
        <v>400004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0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3</v>
      </c>
      <c r="T26" s="113"/>
      <c r="U26" s="113"/>
      <c r="V26" s="113">
        <f>G26</f>
        <v>3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0</v>
      </c>
      <c r="O27" s="107">
        <f t="shared" si="7"/>
        <v>7</v>
      </c>
      <c r="P27" s="107">
        <f t="shared" si="7"/>
        <v>4</v>
      </c>
      <c r="Q27" s="107">
        <f t="shared" si="7"/>
        <v>5</v>
      </c>
      <c r="R27" s="107">
        <f t="shared" si="7"/>
        <v>3</v>
      </c>
      <c r="S27" s="107">
        <f t="shared" si="7"/>
        <v>5</v>
      </c>
      <c r="T27" s="107">
        <f t="shared" si="7"/>
        <v>4</v>
      </c>
      <c r="U27" s="107">
        <f t="shared" si="7"/>
        <v>4</v>
      </c>
      <c r="V27" s="107">
        <f t="shared" si="7"/>
        <v>7</v>
      </c>
      <c r="W27" s="107">
        <f t="shared" si="7"/>
        <v>2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23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6</v>
      </c>
      <c r="AB32" s="179">
        <f>U38</f>
        <v>3</v>
      </c>
      <c r="AC32" s="179">
        <f>AA32-AB32</f>
        <v>3</v>
      </c>
      <c r="AD32" s="180"/>
      <c r="AE32" s="180"/>
      <c r="AF32" s="180"/>
      <c r="AG32" s="181">
        <f>Z32*100000+AA32*10-AB32*9</f>
        <v>700033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6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6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6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0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7</v>
      </c>
      <c r="AA33" s="98">
        <f>R38</f>
        <v>4</v>
      </c>
      <c r="AB33" s="98">
        <f>V38</f>
        <v>2</v>
      </c>
      <c r="AC33" s="98">
        <f>AA33-AB33</f>
        <v>2</v>
      </c>
      <c r="AD33" s="104"/>
      <c r="AE33" s="104"/>
      <c r="AF33" s="104"/>
      <c r="AG33" s="181">
        <f>Z33*100000+AA33*10-AB33*9</f>
        <v>700022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4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4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4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2</v>
      </c>
      <c r="AB34" s="186">
        <f>W38</f>
        <v>6</v>
      </c>
      <c r="AC34" s="186">
        <f>AA34-AB34</f>
        <v>-4</v>
      </c>
      <c r="AD34" s="187"/>
      <c r="AE34" s="187"/>
      <c r="AF34" s="187"/>
      <c r="AG34" s="181">
        <f>Z34*100000+AA34*10-AB34*9</f>
        <v>-34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3</v>
      </c>
      <c r="AA35" s="183">
        <f>T38</f>
        <v>4</v>
      </c>
      <c r="AB35" s="183">
        <f>X38</f>
        <v>5</v>
      </c>
      <c r="AC35" s="183">
        <f>AA35-AB35</f>
        <v>-1</v>
      </c>
      <c r="AD35" s="184"/>
      <c r="AE35" s="184"/>
      <c r="AF35" s="184"/>
      <c r="AG35" s="181">
        <f>Z35*100000+AA35*10-AB35*9</f>
        <v>299995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4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299995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4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700033</v>
      </c>
      <c r="AO36" s="176">
        <f>AG33+SUM(AO32:AO35)</f>
        <v>700022</v>
      </c>
      <c r="AP36" s="176">
        <f>AG34+SUM(AP32:AP35)</f>
        <v>-34</v>
      </c>
      <c r="AQ36" s="176">
        <f>AG35+SUM(AQ32:AQ35)</f>
        <v>299995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0</v>
      </c>
      <c r="P38" s="107">
        <f t="shared" si="11"/>
        <v>3</v>
      </c>
      <c r="Q38" s="107">
        <f t="shared" si="11"/>
        <v>6</v>
      </c>
      <c r="R38" s="107">
        <f t="shared" si="11"/>
        <v>4</v>
      </c>
      <c r="S38" s="107">
        <f t="shared" si="11"/>
        <v>2</v>
      </c>
      <c r="T38" s="107">
        <f t="shared" si="11"/>
        <v>4</v>
      </c>
      <c r="U38" s="107">
        <f t="shared" si="11"/>
        <v>3</v>
      </c>
      <c r="V38" s="107">
        <f t="shared" si="11"/>
        <v>2</v>
      </c>
      <c r="W38" s="107">
        <f t="shared" si="11"/>
        <v>6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32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97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3</v>
      </c>
      <c r="AA43" s="179">
        <f>Q49</f>
        <v>3</v>
      </c>
      <c r="AB43" s="179">
        <f>U49</f>
        <v>4</v>
      </c>
      <c r="AC43" s="179">
        <f>AA43-AB43</f>
        <v>-1</v>
      </c>
      <c r="AD43" s="180"/>
      <c r="AE43" s="180"/>
      <c r="AF43" s="180"/>
      <c r="AG43" s="181">
        <f>Z43*100000+AA43*10-AB43*9</f>
        <v>299994</v>
      </c>
      <c r="AH43" s="182">
        <f>IF(AG43="","",RANK(AG43,AG43:AG46,0)+ROW(A34)%%)</f>
        <v>3.0034000000000001</v>
      </c>
      <c r="AI43" s="182" t="str">
        <f>C43</f>
        <v>Frankreich</v>
      </c>
      <c r="AJ43" s="179">
        <f t="shared" ref="AJ43:AL46" si="13">Z43</f>
        <v>3</v>
      </c>
      <c r="AK43" s="179">
        <f t="shared" si="13"/>
        <v>3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299994</v>
      </c>
      <c r="AS43" s="80">
        <f>ROUND(IF(AR43="","",RANK(AR43,AR43:AR46,0)+ROW(A34)%%),0)</f>
        <v>3</v>
      </c>
      <c r="AT43" s="71" t="str">
        <f t="shared" ref="AT43:AW46" si="14">AI43</f>
        <v>Frankreich</v>
      </c>
      <c r="AU43" s="71">
        <f t="shared" si="14"/>
        <v>3</v>
      </c>
      <c r="AV43" s="71">
        <f t="shared" si="14"/>
        <v>3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7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700033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700033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5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1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1</v>
      </c>
      <c r="X45" s="113"/>
      <c r="Y45" s="98"/>
      <c r="Z45" s="186">
        <f>O49</f>
        <v>1</v>
      </c>
      <c r="AA45" s="186">
        <f>S49</f>
        <v>2</v>
      </c>
      <c r="AB45" s="186">
        <f>W49</f>
        <v>5</v>
      </c>
      <c r="AC45" s="186">
        <f>AA45-AB45</f>
        <v>-3</v>
      </c>
      <c r="AD45" s="187"/>
      <c r="AE45" s="187"/>
      <c r="AF45" s="187"/>
      <c r="AG45" s="181">
        <f>Z45*100000+AA45*10-AB45*9</f>
        <v>99975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2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99975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2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Frankreich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5</v>
      </c>
      <c r="AA46" s="183">
        <f>T49</f>
        <v>4</v>
      </c>
      <c r="AB46" s="183">
        <f>X49</f>
        <v>3</v>
      </c>
      <c r="AC46" s="183">
        <f>AA46-AB46</f>
        <v>1</v>
      </c>
      <c r="AD46" s="184"/>
      <c r="AE46" s="184"/>
      <c r="AF46" s="184"/>
      <c r="AG46" s="181">
        <f>Z46*100000+AA46*10-AB46*9</f>
        <v>500013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5</v>
      </c>
      <c r="AK46" s="183">
        <f t="shared" si="13"/>
        <v>4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500013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5</v>
      </c>
      <c r="AV46" s="71">
        <f t="shared" si="14"/>
        <v>4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1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299994</v>
      </c>
      <c r="AO47" s="176">
        <f>AG44+SUM(AO43:AO46)</f>
        <v>700033</v>
      </c>
      <c r="AP47" s="176">
        <f>AG45+SUM(AP43:AP46)</f>
        <v>99975</v>
      </c>
      <c r="AQ47" s="176">
        <f>AG46+SUM(AQ43:AQ46)</f>
        <v>500013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1</v>
      </c>
      <c r="T48" s="113"/>
      <c r="U48" s="113"/>
      <c r="V48" s="113">
        <f>G48</f>
        <v>1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3</v>
      </c>
      <c r="N49" s="107">
        <f t="shared" ref="N49:X49" si="15">SUM(N43:N48)</f>
        <v>7</v>
      </c>
      <c r="O49" s="107">
        <f t="shared" si="15"/>
        <v>1</v>
      </c>
      <c r="P49" s="107">
        <f t="shared" si="15"/>
        <v>5</v>
      </c>
      <c r="Q49" s="107">
        <f t="shared" si="15"/>
        <v>3</v>
      </c>
      <c r="R49" s="107">
        <f t="shared" si="15"/>
        <v>6</v>
      </c>
      <c r="S49" s="107">
        <f t="shared" si="15"/>
        <v>2</v>
      </c>
      <c r="T49" s="107">
        <f t="shared" si="15"/>
        <v>4</v>
      </c>
      <c r="U49" s="107">
        <f t="shared" si="15"/>
        <v>4</v>
      </c>
      <c r="V49" s="107">
        <f t="shared" si="15"/>
        <v>3</v>
      </c>
      <c r="W49" s="107">
        <f t="shared" si="15"/>
        <v>5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192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19</v>
      </c>
      <c r="CG49" s="118">
        <f>CF16+CF27+CF38+CF49</f>
        <v>95</v>
      </c>
      <c r="CH49" s="98"/>
      <c r="CI49" s="98"/>
      <c r="CJ49" s="98"/>
      <c r="CK49" s="98"/>
      <c r="CL49" s="98"/>
      <c r="CM49" s="121">
        <f>CM41+CG49</f>
        <v>192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Hans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Hans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7</v>
      </c>
      <c r="AA10" s="179">
        <f>Q16</f>
        <v>6</v>
      </c>
      <c r="AB10" s="179">
        <f>U16</f>
        <v>3</v>
      </c>
      <c r="AC10" s="179">
        <f>AA10-AB10</f>
        <v>3</v>
      </c>
      <c r="AD10" s="180"/>
      <c r="AE10" s="180"/>
      <c r="AF10" s="180"/>
      <c r="AG10" s="181">
        <f>Z10*100000+AA10*10-AB10*9</f>
        <v>700033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6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700033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6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6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0</v>
      </c>
      <c r="AA11" s="98">
        <f>R16</f>
        <v>1</v>
      </c>
      <c r="AB11" s="98">
        <f>V16</f>
        <v>7</v>
      </c>
      <c r="AC11" s="98">
        <f>AA11-AB11</f>
        <v>-6</v>
      </c>
      <c r="AD11" s="104"/>
      <c r="AE11" s="104"/>
      <c r="AF11" s="104"/>
      <c r="AG11" s="181">
        <f>Z11*100000+AA11*10-AB11*9</f>
        <v>-53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1</v>
      </c>
      <c r="AL11" s="98">
        <f t="shared" si="1"/>
        <v>7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-53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1</v>
      </c>
      <c r="AW11" s="71">
        <f t="shared" si="2"/>
        <v>7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5</v>
      </c>
      <c r="BE11" s="30">
        <f>VLOOKUP(2,AS10:AW13,4,FALSE)</f>
        <v>5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2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2</v>
      </c>
      <c r="X12" s="113"/>
      <c r="Y12" s="98"/>
      <c r="Z12" s="186">
        <f>O16</f>
        <v>5</v>
      </c>
      <c r="AA12" s="186">
        <f>S16</f>
        <v>5</v>
      </c>
      <c r="AB12" s="186">
        <f>W16</f>
        <v>3</v>
      </c>
      <c r="AC12" s="186">
        <f>AA12-AB12</f>
        <v>2</v>
      </c>
      <c r="AD12" s="187"/>
      <c r="AE12" s="187"/>
      <c r="AF12" s="187"/>
      <c r="AG12" s="181">
        <f>Z12*100000+AA12*10-AB12*9</f>
        <v>500023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5</v>
      </c>
      <c r="AK12" s="186">
        <f t="shared" si="1"/>
        <v>5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500023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5</v>
      </c>
      <c r="AV12" s="71">
        <f t="shared" si="2"/>
        <v>5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4</v>
      </c>
      <c r="BE12" s="124">
        <f>VLOOKUP(3,AS10:AW13,4,FALSE)</f>
        <v>5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5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3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1</v>
      </c>
      <c r="S13" s="113"/>
      <c r="T13" s="113">
        <f>G13</f>
        <v>3</v>
      </c>
      <c r="U13" s="113"/>
      <c r="V13" s="113">
        <f>G13</f>
        <v>3</v>
      </c>
      <c r="W13" s="113"/>
      <c r="X13" s="113">
        <f>E13</f>
        <v>1</v>
      </c>
      <c r="Y13" s="98"/>
      <c r="Z13" s="183">
        <f>P16</f>
        <v>4</v>
      </c>
      <c r="AA13" s="183">
        <f>T16</f>
        <v>5</v>
      </c>
      <c r="AB13" s="183">
        <f>X16</f>
        <v>4</v>
      </c>
      <c r="AC13" s="183">
        <f>AA13-AB13</f>
        <v>1</v>
      </c>
      <c r="AD13" s="184"/>
      <c r="AE13" s="184"/>
      <c r="AF13" s="184"/>
      <c r="AG13" s="181">
        <f>Z13*100000+AA13*10-AB13*9</f>
        <v>400014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4</v>
      </c>
      <c r="AK13" s="183">
        <f t="shared" si="1"/>
        <v>5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400014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4</v>
      </c>
      <c r="AV13" s="71">
        <f t="shared" si="2"/>
        <v>5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1</v>
      </c>
      <c r="BF13" s="116" t="s">
        <v>13</v>
      </c>
      <c r="BG13" s="124">
        <f>VLOOKUP(4,AS10:AW13,5,FALSE)</f>
        <v>7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700033</v>
      </c>
      <c r="AO14" s="176">
        <f>AG11+SUM(AO10:AO13)</f>
        <v>-53</v>
      </c>
      <c r="AP14" s="176">
        <f>AG12+SUM(AP10:AP13)</f>
        <v>500023</v>
      </c>
      <c r="AQ14" s="176">
        <f>AG13+SUM(AQ10:AQ13)</f>
        <v>400014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Kroatien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Kroatien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0</v>
      </c>
      <c r="O16" s="107">
        <f t="shared" si="3"/>
        <v>5</v>
      </c>
      <c r="P16" s="107">
        <f t="shared" si="3"/>
        <v>4</v>
      </c>
      <c r="Q16" s="107">
        <f t="shared" si="3"/>
        <v>6</v>
      </c>
      <c r="R16" s="107">
        <f t="shared" si="3"/>
        <v>1</v>
      </c>
      <c r="S16" s="107">
        <f t="shared" si="3"/>
        <v>5</v>
      </c>
      <c r="T16" s="107">
        <f t="shared" si="3"/>
        <v>5</v>
      </c>
      <c r="U16" s="107">
        <f t="shared" si="3"/>
        <v>3</v>
      </c>
      <c r="V16" s="107">
        <f t="shared" si="3"/>
        <v>7</v>
      </c>
      <c r="W16" s="107">
        <f t="shared" si="3"/>
        <v>3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3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18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3</v>
      </c>
      <c r="AC21" s="179">
        <f>AA21-AB21</f>
        <v>2</v>
      </c>
      <c r="AD21" s="180"/>
      <c r="AE21" s="180"/>
      <c r="AF21" s="180"/>
      <c r="AG21" s="181">
        <f>Z21*100000+AA21*10-AB21*9</f>
        <v>700023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5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700023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5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5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1</v>
      </c>
      <c r="AA22" s="98">
        <f>R27</f>
        <v>3</v>
      </c>
      <c r="AB22" s="98">
        <f>V27</f>
        <v>6</v>
      </c>
      <c r="AC22" s="98">
        <f>AA22-AB22</f>
        <v>-3</v>
      </c>
      <c r="AD22" s="104"/>
      <c r="AE22" s="104"/>
      <c r="AF22" s="104"/>
      <c r="AG22" s="181">
        <f>Z22*100000+AA22*10-AB22*9</f>
        <v>99976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3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99976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3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5</v>
      </c>
      <c r="BE22" s="37">
        <f>VLOOKUP(2,AS21:AW24,4,FALSE)</f>
        <v>5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5</v>
      </c>
      <c r="AA23" s="186">
        <f>S27</f>
        <v>5</v>
      </c>
      <c r="AB23" s="186">
        <f>W27</f>
        <v>4</v>
      </c>
      <c r="AC23" s="186">
        <f>AA23-AB23</f>
        <v>1</v>
      </c>
      <c r="AD23" s="187"/>
      <c r="AE23" s="187"/>
      <c r="AF23" s="187"/>
      <c r="AG23" s="181">
        <f>Z23*100000+AA23*10-AB23*9</f>
        <v>500014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5</v>
      </c>
      <c r="AK23" s="186">
        <f t="shared" si="5"/>
        <v>5</v>
      </c>
      <c r="AL23" s="186">
        <f t="shared" si="5"/>
        <v>4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500014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5</v>
      </c>
      <c r="AV23" s="71">
        <f t="shared" si="6"/>
        <v>5</v>
      </c>
      <c r="AW23" s="71">
        <f t="shared" si="6"/>
        <v>4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3</v>
      </c>
      <c r="BO23" s="116" t="s">
        <v>13</v>
      </c>
      <c r="BP23" s="214">
        <v>1</v>
      </c>
      <c r="BQ23" s="13" t="str">
        <f>IF(BP14="","",IF(BN14=BP14,IF(BU14&gt;BW14,BL14,BQ14),IF(BN14&gt;BP14,BL14,BQ14)))</f>
        <v>Kroatien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4</v>
      </c>
      <c r="AB24" s="183">
        <f>X27</f>
        <v>4</v>
      </c>
      <c r="AC24" s="183">
        <f>AA24-AB24</f>
        <v>0</v>
      </c>
      <c r="AD24" s="184"/>
      <c r="AE24" s="184"/>
      <c r="AF24" s="184"/>
      <c r="AG24" s="181">
        <f>Z24*100000+AA24*10-AB24*9</f>
        <v>300004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4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300004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4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3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700023</v>
      </c>
      <c r="AO25" s="176">
        <f>AG22+SUM(AO21:AO24)</f>
        <v>99976</v>
      </c>
      <c r="AP25" s="176">
        <f>AG23+SUM(AP21:AP24)</f>
        <v>500014</v>
      </c>
      <c r="AQ25" s="176">
        <f>AG24+SUM(AQ21:AQ24)</f>
        <v>300004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2</v>
      </c>
      <c r="BO25" s="116" t="s">
        <v>13</v>
      </c>
      <c r="BP25" s="214">
        <v>2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Kroatien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2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0</v>
      </c>
      <c r="M26" s="113"/>
      <c r="N26" s="113">
        <f>IF($E26="",0,IF($E26&gt;$G26,3,IF($E26=$G26,1,0)))</f>
        <v>1</v>
      </c>
      <c r="O26" s="113">
        <f>IF($G26="",0,IF($E26&gt;$G26,0,IF($E26=$G26,1,3)))</f>
        <v>1</v>
      </c>
      <c r="P26" s="113"/>
      <c r="Q26" s="113"/>
      <c r="R26" s="113">
        <f>E26</f>
        <v>2</v>
      </c>
      <c r="S26" s="113">
        <f>G26</f>
        <v>2</v>
      </c>
      <c r="T26" s="113"/>
      <c r="U26" s="113"/>
      <c r="V26" s="113">
        <f>G26</f>
        <v>2</v>
      </c>
      <c r="W26" s="113">
        <f>E26</f>
        <v>2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1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5</v>
      </c>
      <c r="P27" s="107">
        <f t="shared" si="7"/>
        <v>3</v>
      </c>
      <c r="Q27" s="107">
        <f t="shared" si="7"/>
        <v>5</v>
      </c>
      <c r="R27" s="107">
        <f t="shared" si="7"/>
        <v>3</v>
      </c>
      <c r="S27" s="107">
        <f t="shared" si="7"/>
        <v>5</v>
      </c>
      <c r="T27" s="107">
        <f t="shared" si="7"/>
        <v>4</v>
      </c>
      <c r="U27" s="107">
        <f t="shared" si="7"/>
        <v>3</v>
      </c>
      <c r="V27" s="107">
        <f t="shared" si="7"/>
        <v>6</v>
      </c>
      <c r="W27" s="107">
        <f t="shared" si="7"/>
        <v>4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0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0</v>
      </c>
      <c r="R32" s="113">
        <f>G32</f>
        <v>0</v>
      </c>
      <c r="S32" s="113"/>
      <c r="T32" s="113"/>
      <c r="U32" s="113">
        <f>G32</f>
        <v>0</v>
      </c>
      <c r="V32" s="113">
        <f>E32</f>
        <v>0</v>
      </c>
      <c r="W32" s="113"/>
      <c r="X32" s="113"/>
      <c r="Y32" s="98"/>
      <c r="Z32" s="179">
        <f>M38</f>
        <v>4</v>
      </c>
      <c r="AA32" s="179">
        <f>Q38</f>
        <v>3</v>
      </c>
      <c r="AB32" s="179">
        <f>U38</f>
        <v>3</v>
      </c>
      <c r="AC32" s="179">
        <f>AA32-AB32</f>
        <v>0</v>
      </c>
      <c r="AD32" s="180"/>
      <c r="AE32" s="180"/>
      <c r="AF32" s="180"/>
      <c r="AG32" s="181">
        <f>Z32*100000+AA32*10-AB32*9</f>
        <v>400003</v>
      </c>
      <c r="AH32" s="182">
        <f>IF(AG32="","",RANK(AG32,AG32:AG35,0)+ROW(A23)%%)</f>
        <v>3.0023</v>
      </c>
      <c r="AI32" s="182" t="str">
        <f>C32</f>
        <v>Spanien</v>
      </c>
      <c r="AJ32" s="179">
        <f t="shared" ref="AJ32:AL35" si="9">Z32</f>
        <v>4</v>
      </c>
      <c r="AK32" s="179">
        <f t="shared" si="9"/>
        <v>3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400003</v>
      </c>
      <c r="AS32" s="80">
        <f>ROUND(IF(AR32="","",RANK(AR32,AR32:AR35,0)+ROW(A23)%%),0)</f>
        <v>3</v>
      </c>
      <c r="AT32" s="71" t="str">
        <f t="shared" ref="AT32:AW35" si="10">AI32</f>
        <v>Spanien</v>
      </c>
      <c r="AU32" s="71">
        <f t="shared" si="10"/>
        <v>4</v>
      </c>
      <c r="AV32" s="71">
        <f t="shared" si="10"/>
        <v>3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Kroatien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Deutschland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Italien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5</v>
      </c>
      <c r="CG32" s="98"/>
      <c r="CH32" s="105"/>
      <c r="CI32" s="98" t="str">
        <f>BL32</f>
        <v>Deutschland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5</v>
      </c>
      <c r="AA33" s="98">
        <f>R38</f>
        <v>3</v>
      </c>
      <c r="AB33" s="98">
        <f>V38</f>
        <v>1</v>
      </c>
      <c r="AC33" s="98">
        <f>AA33-AB33</f>
        <v>2</v>
      </c>
      <c r="AD33" s="104"/>
      <c r="AE33" s="104"/>
      <c r="AF33" s="104"/>
      <c r="AG33" s="181">
        <f>Z33*100000+AA33*10-AB33*9</f>
        <v>500021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5</v>
      </c>
      <c r="AK33" s="98">
        <f t="shared" si="9"/>
        <v>3</v>
      </c>
      <c r="AL33" s="98">
        <f t="shared" si="9"/>
        <v>1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500021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5</v>
      </c>
      <c r="AV33" s="71">
        <f t="shared" si="10"/>
        <v>3</v>
      </c>
      <c r="AW33" s="71">
        <f t="shared" si="10"/>
        <v>1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5</v>
      </c>
      <c r="BE33" s="55">
        <f>VLOOKUP(2,AS32:AW35,4,FALSE)</f>
        <v>3</v>
      </c>
      <c r="BF33" s="116" t="s">
        <v>13</v>
      </c>
      <c r="BG33" s="55">
        <f>VLOOKUP(2,AS32:AW35,5,FALSE)</f>
        <v>1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Italien</v>
      </c>
      <c r="CJ33" s="98" t="str">
        <f>Spielplan!BQ32</f>
        <v>Italien</v>
      </c>
      <c r="CK33" s="98">
        <f>IF(CJ33=CI33,Punktemodus!$B$17,0)</f>
        <v>15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2</v>
      </c>
      <c r="AB34" s="186">
        <f>W38</f>
        <v>6</v>
      </c>
      <c r="AC34" s="186">
        <f>AA34-AB34</f>
        <v>-4</v>
      </c>
      <c r="AD34" s="187"/>
      <c r="AE34" s="187"/>
      <c r="AF34" s="187"/>
      <c r="AG34" s="181">
        <f>Z34*100000+AA34*10-AB34*9</f>
        <v>-34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Spanien</v>
      </c>
      <c r="BC34" s="123"/>
      <c r="BD34" s="124">
        <f>VLOOKUP(3,AS32:AW35,3,FALSE)</f>
        <v>4</v>
      </c>
      <c r="BE34" s="124">
        <f>VLOOKUP(3,AS32:AW35,4,FALSE)</f>
        <v>3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7</v>
      </c>
      <c r="AA35" s="183">
        <f>T38</f>
        <v>5</v>
      </c>
      <c r="AB35" s="183">
        <f>X38</f>
        <v>3</v>
      </c>
      <c r="AC35" s="183">
        <f>AA35-AB35</f>
        <v>2</v>
      </c>
      <c r="AD35" s="184"/>
      <c r="AE35" s="184"/>
      <c r="AF35" s="184"/>
      <c r="AG35" s="181">
        <f>Z35*100000+AA35*10-AB35*9</f>
        <v>700023</v>
      </c>
      <c r="AH35" s="185">
        <f>IF(AG35="","",RANK(AG35,AG32:AG35,0)+ROW(A23)%%)</f>
        <v>1.0023</v>
      </c>
      <c r="AI35" s="185" t="str">
        <f>H33</f>
        <v>Kroatien</v>
      </c>
      <c r="AJ35" s="183">
        <f t="shared" si="9"/>
        <v>7</v>
      </c>
      <c r="AK35" s="183">
        <f t="shared" si="9"/>
        <v>5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700023</v>
      </c>
      <c r="AS35" s="80">
        <f>ROUND(IF(AR35="","",RANK(AR35,AR32:AR35,0)+ROW(L26)%%),0)</f>
        <v>1</v>
      </c>
      <c r="AT35" s="71" t="str">
        <f t="shared" si="10"/>
        <v>Kroatien</v>
      </c>
      <c r="AU35" s="71">
        <f t="shared" si="10"/>
        <v>7</v>
      </c>
      <c r="AV35" s="71">
        <f t="shared" si="10"/>
        <v>5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-1</v>
      </c>
      <c r="M36" s="113">
        <f>IF($E36="",0,IF($E36&gt;$G36,3,IF($E36=G36,1,0)))</f>
        <v>0</v>
      </c>
      <c r="N36" s="113"/>
      <c r="O36" s="113"/>
      <c r="P36" s="113">
        <f>IF($G36="",0,IF($E36&gt;$G36,0,IF($E36=$G36,1,3)))</f>
        <v>3</v>
      </c>
      <c r="Q36" s="113">
        <f>E36</f>
        <v>1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400003</v>
      </c>
      <c r="AO36" s="176">
        <f>AG33+SUM(AO32:AO35)</f>
        <v>500021</v>
      </c>
      <c r="AP36" s="176">
        <f>AG34+SUM(AP32:AP35)</f>
        <v>-34</v>
      </c>
      <c r="AQ36" s="176">
        <f>AG35+SUM(AQ32:AQ35)</f>
        <v>700023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0</v>
      </c>
      <c r="T37" s="113"/>
      <c r="U37" s="113"/>
      <c r="V37" s="113">
        <f>G37</f>
        <v>0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1</v>
      </c>
      <c r="CE37" s="98">
        <f>IF(E37=Spielplan!E37,IF(G37=Spielplan!G37,Punktemodus!$B$5,0),0)</f>
        <v>2</v>
      </c>
      <c r="CF37" s="117">
        <f>IF(Spielplan!E37&lt;&gt;"",SUM(BZ37:CE37),0)</f>
        <v>9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4</v>
      </c>
      <c r="N38" s="107">
        <f t="shared" si="11"/>
        <v>5</v>
      </c>
      <c r="O38" s="107">
        <f t="shared" si="11"/>
        <v>0</v>
      </c>
      <c r="P38" s="107">
        <f t="shared" si="11"/>
        <v>7</v>
      </c>
      <c r="Q38" s="107">
        <f t="shared" si="11"/>
        <v>3</v>
      </c>
      <c r="R38" s="107">
        <f t="shared" si="11"/>
        <v>3</v>
      </c>
      <c r="S38" s="107">
        <f t="shared" si="11"/>
        <v>2</v>
      </c>
      <c r="T38" s="107">
        <f t="shared" si="11"/>
        <v>5</v>
      </c>
      <c r="U38" s="107">
        <f t="shared" si="11"/>
        <v>3</v>
      </c>
      <c r="V38" s="107">
        <f t="shared" si="11"/>
        <v>1</v>
      </c>
      <c r="W38" s="107">
        <f t="shared" si="11"/>
        <v>6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35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Italien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Italien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53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0</v>
      </c>
      <c r="R43" s="113">
        <f>G43</f>
        <v>2</v>
      </c>
      <c r="S43" s="113"/>
      <c r="T43" s="113"/>
      <c r="U43" s="113">
        <f>G43</f>
        <v>2</v>
      </c>
      <c r="V43" s="113">
        <f>E43</f>
        <v>0</v>
      </c>
      <c r="W43" s="113"/>
      <c r="X43" s="113"/>
      <c r="Y43" s="98"/>
      <c r="Z43" s="179">
        <f>M49</f>
        <v>0</v>
      </c>
      <c r="AA43" s="179">
        <f>Q49</f>
        <v>1</v>
      </c>
      <c r="AB43" s="179">
        <f>U49</f>
        <v>6</v>
      </c>
      <c r="AC43" s="179">
        <f>AA43-AB43</f>
        <v>-5</v>
      </c>
      <c r="AD43" s="180"/>
      <c r="AE43" s="180"/>
      <c r="AF43" s="180"/>
      <c r="AG43" s="181">
        <f>Z43*100000+AA43*10-AB43*9</f>
        <v>-44</v>
      </c>
      <c r="AH43" s="182">
        <f>IF(AG43="","",RANK(AG43,AG43:AG46,0)+ROW(A34)%%)</f>
        <v>4.0034000000000001</v>
      </c>
      <c r="AI43" s="182" t="str">
        <f>C43</f>
        <v>Frankreich</v>
      </c>
      <c r="AJ43" s="179">
        <f t="shared" ref="AJ43:AL46" si="13">Z43</f>
        <v>0</v>
      </c>
      <c r="AK43" s="179">
        <f t="shared" si="13"/>
        <v>1</v>
      </c>
      <c r="AL43" s="179">
        <f t="shared" si="13"/>
        <v>6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-44</v>
      </c>
      <c r="AS43" s="80">
        <f>ROUND(IF(AR43="","",RANK(AR43,AR43:AR46,0)+ROW(A34)%%),0)</f>
        <v>4</v>
      </c>
      <c r="AT43" s="71" t="str">
        <f t="shared" ref="AT43:AW46" si="14">AI43</f>
        <v>Frankreich</v>
      </c>
      <c r="AU43" s="71">
        <f t="shared" si="14"/>
        <v>0</v>
      </c>
      <c r="AV43" s="71">
        <f t="shared" si="14"/>
        <v>1</v>
      </c>
      <c r="AW43" s="71">
        <f t="shared" si="14"/>
        <v>6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5</v>
      </c>
      <c r="BE43" s="63">
        <f>VLOOKUP(1,AS43:AW46,4,FALSE)</f>
        <v>4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5</v>
      </c>
      <c r="AA44" s="98">
        <f>R49</f>
        <v>4</v>
      </c>
      <c r="AB44" s="98">
        <f>V49</f>
        <v>2</v>
      </c>
      <c r="AC44" s="98">
        <f>AA44-AB44</f>
        <v>2</v>
      </c>
      <c r="AD44" s="104"/>
      <c r="AE44" s="104"/>
      <c r="AF44" s="104"/>
      <c r="AG44" s="181">
        <f>Z44*100000+AA44*10-AB44*9</f>
        <v>500022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5</v>
      </c>
      <c r="AK44" s="98">
        <f t="shared" si="13"/>
        <v>4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500022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5</v>
      </c>
      <c r="AV44" s="71">
        <f t="shared" si="14"/>
        <v>4</v>
      </c>
      <c r="AW44" s="71">
        <f t="shared" si="14"/>
        <v>2</v>
      </c>
      <c r="AX44" s="71"/>
      <c r="AY44" s="71"/>
      <c r="AZ44" s="98"/>
      <c r="BA44" s="65">
        <v>2</v>
      </c>
      <c r="BB44" s="314" t="s">
        <v>14</v>
      </c>
      <c r="BC44" s="16"/>
      <c r="BD44" s="66">
        <v>5</v>
      </c>
      <c r="BE44" s="67">
        <v>4</v>
      </c>
      <c r="BF44" s="116" t="s">
        <v>13</v>
      </c>
      <c r="BG44" s="67"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72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2</v>
      </c>
      <c r="H45" s="58" t="str">
        <f>C44</f>
        <v>Ukraine</v>
      </c>
      <c r="I45" s="59"/>
      <c r="J45" s="98"/>
      <c r="K45" s="98"/>
      <c r="L45" s="104">
        <f t="shared" si="12"/>
        <v>-1</v>
      </c>
      <c r="M45" s="113">
        <f>IF($E45="",0,IF($E45&gt;$G45,3,IF($E45=G45,1,0)))</f>
        <v>0</v>
      </c>
      <c r="N45" s="113"/>
      <c r="O45" s="113">
        <f>IF($G45="",0,IF($E45&gt;$G45,0,IF($E45=$G45,1,3)))</f>
        <v>3</v>
      </c>
      <c r="P45" s="113"/>
      <c r="Q45" s="113">
        <f>E45</f>
        <v>1</v>
      </c>
      <c r="R45" s="113"/>
      <c r="S45" s="113">
        <f>G45</f>
        <v>2</v>
      </c>
      <c r="T45" s="113"/>
      <c r="U45" s="113">
        <f>G45</f>
        <v>2</v>
      </c>
      <c r="V45" s="113"/>
      <c r="W45" s="113">
        <f>E45</f>
        <v>1</v>
      </c>
      <c r="X45" s="113"/>
      <c r="Y45" s="98"/>
      <c r="Z45" s="186">
        <f>O49</f>
        <v>5</v>
      </c>
      <c r="AA45" s="186">
        <f>S49</f>
        <v>4</v>
      </c>
      <c r="AB45" s="186">
        <f>W49</f>
        <v>3</v>
      </c>
      <c r="AC45" s="186">
        <f>AA45-AB45</f>
        <v>1</v>
      </c>
      <c r="AD45" s="187"/>
      <c r="AE45" s="187"/>
      <c r="AF45" s="187"/>
      <c r="AG45" s="181">
        <f>Z45*100000+AA45*10-AB45*9</f>
        <v>500013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5</v>
      </c>
      <c r="AK45" s="186">
        <f t="shared" si="13"/>
        <v>4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500013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5</v>
      </c>
      <c r="AV45" s="71">
        <f t="shared" si="14"/>
        <v>4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5</v>
      </c>
      <c r="BE45" s="124">
        <f>VLOOKUP(3,AS43:AW46,4,FALSE)</f>
        <v>4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18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5</v>
      </c>
      <c r="AA46" s="183">
        <f>T49</f>
        <v>4</v>
      </c>
      <c r="AB46" s="183">
        <f>X49</f>
        <v>2</v>
      </c>
      <c r="AC46" s="183">
        <f>AA46-AB46</f>
        <v>2</v>
      </c>
      <c r="AD46" s="184"/>
      <c r="AE46" s="184"/>
      <c r="AF46" s="184"/>
      <c r="AG46" s="181">
        <f>Z46*100000+AA46*10-AB46*9</f>
        <v>500022</v>
      </c>
      <c r="AH46" s="185">
        <f>IF(AG46="","",RANK(AG46,AG43:AG46,0)+ROW(A34)%%)</f>
        <v>1.0034000000000001</v>
      </c>
      <c r="AI46" s="185" t="str">
        <f>H44</f>
        <v>Schweden</v>
      </c>
      <c r="AJ46" s="183">
        <f t="shared" si="13"/>
        <v>5</v>
      </c>
      <c r="AK46" s="183">
        <f t="shared" si="13"/>
        <v>4</v>
      </c>
      <c r="AL46" s="183">
        <f t="shared" si="13"/>
        <v>2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500022</v>
      </c>
      <c r="AS46" s="80">
        <f>ROUND(IF(AR46="","",RANK(AR46,AR43:AR46,0)+ROW(L37)%%),0)</f>
        <v>1</v>
      </c>
      <c r="AT46" s="71" t="str">
        <f t="shared" si="14"/>
        <v>Schweden</v>
      </c>
      <c r="AU46" s="71">
        <f t="shared" si="14"/>
        <v>5</v>
      </c>
      <c r="AV46" s="71">
        <f t="shared" si="14"/>
        <v>4</v>
      </c>
      <c r="AW46" s="71">
        <f t="shared" si="14"/>
        <v>2</v>
      </c>
      <c r="AX46" s="71"/>
      <c r="AY46" s="71"/>
      <c r="AZ46" s="98"/>
      <c r="BA46" s="122">
        <v>4</v>
      </c>
      <c r="BB46" s="226" t="str">
        <f>IF(G44="",H44,VLOOKUP(4,AS43:AT46,2,FALSE))</f>
        <v>Frankreich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0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0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0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-44</v>
      </c>
      <c r="AO47" s="176">
        <f>AG44+SUM(AO43:AO46)</f>
        <v>500022</v>
      </c>
      <c r="AP47" s="176">
        <f>AG45+SUM(AP43:AP46)</f>
        <v>500013</v>
      </c>
      <c r="AQ47" s="176">
        <f>AG46+SUM(AQ43:AQ46)</f>
        <v>500022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1</v>
      </c>
      <c r="CD47" s="98">
        <f>IF(G47=Spielplan!G47,Punktemodus!$B$7,0)</f>
        <v>1</v>
      </c>
      <c r="CE47" s="98">
        <f>IF(E47=Spielplan!E47,IF(G47=Spielplan!G47,Punktemodus!$B$5,0),0)</f>
        <v>2</v>
      </c>
      <c r="CF47" s="117">
        <f>IF(Spielplan!E47&lt;&gt;"",SUM(BZ47:CE47),0)</f>
        <v>9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0</v>
      </c>
      <c r="N49" s="107">
        <f t="shared" ref="N49:X49" si="15">SUM(N43:N48)</f>
        <v>5</v>
      </c>
      <c r="O49" s="107">
        <f t="shared" si="15"/>
        <v>5</v>
      </c>
      <c r="P49" s="107">
        <f t="shared" si="15"/>
        <v>5</v>
      </c>
      <c r="Q49" s="107">
        <f t="shared" si="15"/>
        <v>1</v>
      </c>
      <c r="R49" s="107">
        <f t="shared" si="15"/>
        <v>4</v>
      </c>
      <c r="S49" s="107">
        <f t="shared" si="15"/>
        <v>4</v>
      </c>
      <c r="T49" s="107">
        <f t="shared" si="15"/>
        <v>4</v>
      </c>
      <c r="U49" s="107">
        <f t="shared" si="15"/>
        <v>6</v>
      </c>
      <c r="V49" s="107">
        <f t="shared" si="15"/>
        <v>2</v>
      </c>
      <c r="W49" s="107">
        <f t="shared" si="15"/>
        <v>3</v>
      </c>
      <c r="X49" s="107">
        <f t="shared" si="15"/>
        <v>2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125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11</v>
      </c>
      <c r="CG49" s="118">
        <f>CF16+CF27+CF38+CF49</f>
        <v>72</v>
      </c>
      <c r="CH49" s="98"/>
      <c r="CI49" s="98"/>
      <c r="CJ49" s="98"/>
      <c r="CK49" s="98"/>
      <c r="CL49" s="98"/>
      <c r="CM49" s="121">
        <f>CM41+CG49</f>
        <v>125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topLeftCell="B1" zoomScale="70" zoomScaleNormal="70" workbookViewId="0">
      <selection activeCell="BP25" sqref="BP25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346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Silja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Silja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2</v>
      </c>
      <c r="AB10" s="179">
        <f>U16</f>
        <v>1</v>
      </c>
      <c r="AC10" s="179">
        <f>AA10-AB10</f>
        <v>1</v>
      </c>
      <c r="AD10" s="180"/>
      <c r="AE10" s="180"/>
      <c r="AF10" s="180"/>
      <c r="AG10" s="181">
        <f>Z10*100000+AA10*10-AB10*9</f>
        <v>500011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2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500011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2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3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0</v>
      </c>
      <c r="BO10" s="116" t="s">
        <v>13</v>
      </c>
      <c r="BP10" s="214">
        <v>1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0</v>
      </c>
      <c r="AA11" s="98">
        <f>R16</f>
        <v>0</v>
      </c>
      <c r="AB11" s="98">
        <f>V16</f>
        <v>3</v>
      </c>
      <c r="AC11" s="98">
        <f>AA11-AB11</f>
        <v>-3</v>
      </c>
      <c r="AD11" s="104"/>
      <c r="AE11" s="104"/>
      <c r="AF11" s="104"/>
      <c r="AG11" s="181">
        <f>Z11*100000+AA11*10-AB11*9</f>
        <v>-27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0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-27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0</v>
      </c>
      <c r="AW11" s="71">
        <f t="shared" si="2"/>
        <v>3</v>
      </c>
      <c r="AX11" s="71"/>
      <c r="AY11" s="71"/>
      <c r="AZ11" s="98"/>
      <c r="BA11" s="27">
        <v>2</v>
      </c>
      <c r="BB11" s="273" t="s">
        <v>12</v>
      </c>
      <c r="BC11" s="28"/>
      <c r="BD11" s="29">
        <f>VLOOKUP(2,AS10:AW13,3,FALSE)</f>
        <v>5</v>
      </c>
      <c r="BE11" s="30">
        <f>VLOOKUP(2,AS10:AW13,4,FALSE)</f>
        <v>2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0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0</v>
      </c>
      <c r="R12" s="113"/>
      <c r="S12" s="113">
        <f>G12</f>
        <v>0</v>
      </c>
      <c r="T12" s="113"/>
      <c r="U12" s="113">
        <f>G12</f>
        <v>0</v>
      </c>
      <c r="V12" s="113"/>
      <c r="W12" s="113">
        <f>E12</f>
        <v>0</v>
      </c>
      <c r="X12" s="113"/>
      <c r="Y12" s="98"/>
      <c r="Z12" s="186">
        <f>O16</f>
        <v>7</v>
      </c>
      <c r="AA12" s="186">
        <f>S16</f>
        <v>3</v>
      </c>
      <c r="AB12" s="186">
        <f>W16</f>
        <v>1</v>
      </c>
      <c r="AC12" s="186">
        <f>AA12-AB12</f>
        <v>2</v>
      </c>
      <c r="AD12" s="187"/>
      <c r="AE12" s="187"/>
      <c r="AF12" s="187"/>
      <c r="AG12" s="181">
        <f>Z12*100000+AA12*10-AB12*9</f>
        <v>700021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3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700021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3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4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5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4</v>
      </c>
      <c r="AA13" s="183">
        <f>T16</f>
        <v>3</v>
      </c>
      <c r="AB13" s="183">
        <f>X16</f>
        <v>3</v>
      </c>
      <c r="AC13" s="183">
        <f>AA13-AB13</f>
        <v>0</v>
      </c>
      <c r="AD13" s="184"/>
      <c r="AE13" s="184"/>
      <c r="AF13" s="184"/>
      <c r="AG13" s="181">
        <f>Z13*100000+AA13*10-AB13*9</f>
        <v>400003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4</v>
      </c>
      <c r="AK13" s="183">
        <f t="shared" si="1"/>
        <v>3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400003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4</v>
      </c>
      <c r="AV13" s="71">
        <f t="shared" si="2"/>
        <v>3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500011</v>
      </c>
      <c r="AO14" s="176">
        <f>AG11+SUM(AO10:AO13)</f>
        <v>-27</v>
      </c>
      <c r="AP14" s="176">
        <f>AG12+SUM(AP10:AP13)</f>
        <v>700021</v>
      </c>
      <c r="AQ14" s="176">
        <f>AG13+SUM(AQ10:AQ13)</f>
        <v>400003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0</v>
      </c>
      <c r="O16" s="107">
        <f t="shared" si="3"/>
        <v>7</v>
      </c>
      <c r="P16" s="107">
        <f t="shared" si="3"/>
        <v>4</v>
      </c>
      <c r="Q16" s="107">
        <f t="shared" si="3"/>
        <v>2</v>
      </c>
      <c r="R16" s="107">
        <f t="shared" si="3"/>
        <v>0</v>
      </c>
      <c r="S16" s="107">
        <f t="shared" si="3"/>
        <v>3</v>
      </c>
      <c r="T16" s="107">
        <f t="shared" si="3"/>
        <v>3</v>
      </c>
      <c r="U16" s="107">
        <f t="shared" si="3"/>
        <v>1</v>
      </c>
      <c r="V16" s="107">
        <f t="shared" si="3"/>
        <v>3</v>
      </c>
      <c r="W16" s="107">
        <f t="shared" si="3"/>
        <v>1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0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18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0</v>
      </c>
      <c r="S21" s="113"/>
      <c r="T21" s="113"/>
      <c r="U21" s="113">
        <f>G21</f>
        <v>0</v>
      </c>
      <c r="V21" s="113">
        <f>E21</f>
        <v>3</v>
      </c>
      <c r="W21" s="113"/>
      <c r="X21" s="113"/>
      <c r="Y21" s="98"/>
      <c r="Z21" s="179">
        <f>M27</f>
        <v>9</v>
      </c>
      <c r="AA21" s="179">
        <f>Q27</f>
        <v>9</v>
      </c>
      <c r="AB21" s="179">
        <f>U27</f>
        <v>4</v>
      </c>
      <c r="AC21" s="179">
        <f>AA21-AB21</f>
        <v>5</v>
      </c>
      <c r="AD21" s="180"/>
      <c r="AE21" s="180"/>
      <c r="AF21" s="180"/>
      <c r="AG21" s="181">
        <f>Z21*100000+AA21*10-AB21*9</f>
        <v>900054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9</v>
      </c>
      <c r="AK21" s="179">
        <f t="shared" si="5"/>
        <v>9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900054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9</v>
      </c>
      <c r="AV21" s="71">
        <f t="shared" si="6"/>
        <v>9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9</v>
      </c>
      <c r="BE21" s="44">
        <f>VLOOKUP(1,AS21:AW24,4,FALSE)</f>
        <v>9</v>
      </c>
      <c r="BF21" s="116" t="s">
        <v>13</v>
      </c>
      <c r="BG21" s="44">
        <f>VLOOKUP(1,AS21:AW24,5,FALSE)</f>
        <v>4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2</v>
      </c>
      <c r="U22" s="113"/>
      <c r="V22" s="113"/>
      <c r="W22" s="113">
        <f>G22</f>
        <v>2</v>
      </c>
      <c r="X22" s="113">
        <f>E22</f>
        <v>3</v>
      </c>
      <c r="Y22" s="98"/>
      <c r="Z22" s="98">
        <f>N27</f>
        <v>0</v>
      </c>
      <c r="AA22" s="98">
        <f>R27</f>
        <v>1</v>
      </c>
      <c r="AB22" s="98">
        <f>V27</f>
        <v>6</v>
      </c>
      <c r="AC22" s="98">
        <f>AA22-AB22</f>
        <v>-5</v>
      </c>
      <c r="AD22" s="104"/>
      <c r="AE22" s="104"/>
      <c r="AF22" s="104"/>
      <c r="AG22" s="181">
        <f>Z22*100000+AA22*10-AB22*9</f>
        <v>-44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-44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3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3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3</v>
      </c>
      <c r="X23" s="113"/>
      <c r="Y23" s="98"/>
      <c r="Z23" s="186">
        <f>O27</f>
        <v>6</v>
      </c>
      <c r="AA23" s="186">
        <f>S27</f>
        <v>6</v>
      </c>
      <c r="AB23" s="186">
        <f>W27</f>
        <v>5</v>
      </c>
      <c r="AC23" s="186">
        <f>AA23-AB23</f>
        <v>1</v>
      </c>
      <c r="AD23" s="187"/>
      <c r="AE23" s="187"/>
      <c r="AF23" s="187"/>
      <c r="AG23" s="181">
        <f>Z23*100000+AA23*10-AB23*9</f>
        <v>600015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6</v>
      </c>
      <c r="AK23" s="186">
        <f t="shared" si="5"/>
        <v>6</v>
      </c>
      <c r="AL23" s="186">
        <f t="shared" si="5"/>
        <v>5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600015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6</v>
      </c>
      <c r="AV23" s="71">
        <f t="shared" si="6"/>
        <v>6</v>
      </c>
      <c r="AW23" s="71">
        <f t="shared" si="6"/>
        <v>5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6</v>
      </c>
      <c r="BF23" s="116" t="s">
        <v>13</v>
      </c>
      <c r="BG23" s="124">
        <f>VLOOKUP(3,AS21:AW24,5,FALSE)</f>
        <v>7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0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1</v>
      </c>
      <c r="Y24" s="98"/>
      <c r="Z24" s="183">
        <f>P27</f>
        <v>3</v>
      </c>
      <c r="AA24" s="183">
        <f>T27</f>
        <v>6</v>
      </c>
      <c r="AB24" s="183">
        <f>X27</f>
        <v>7</v>
      </c>
      <c r="AC24" s="183">
        <f>AA24-AB24</f>
        <v>-1</v>
      </c>
      <c r="AD24" s="184"/>
      <c r="AE24" s="184"/>
      <c r="AF24" s="184"/>
      <c r="AG24" s="181">
        <f>Z24*100000+AA24*10-AB24*9</f>
        <v>299997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6</v>
      </c>
      <c r="AL24" s="183">
        <f t="shared" si="5"/>
        <v>7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299997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6</v>
      </c>
      <c r="AW24" s="71">
        <f t="shared" si="6"/>
        <v>7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3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3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3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900054</v>
      </c>
      <c r="AO25" s="176">
        <f>AG22+SUM(AO21:AO24)</f>
        <v>-44</v>
      </c>
      <c r="AP25" s="176">
        <f>AG23+SUM(AP21:AP24)</f>
        <v>600015</v>
      </c>
      <c r="AQ25" s="176">
        <f>AG24+SUM(AQ21:AQ24)</f>
        <v>299997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1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1</v>
      </c>
      <c r="T26" s="113"/>
      <c r="U26" s="113"/>
      <c r="V26" s="113">
        <f>G26</f>
        <v>1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9</v>
      </c>
      <c r="N27" s="107">
        <f t="shared" si="7"/>
        <v>0</v>
      </c>
      <c r="O27" s="107">
        <f t="shared" si="7"/>
        <v>6</v>
      </c>
      <c r="P27" s="107">
        <f t="shared" si="7"/>
        <v>3</v>
      </c>
      <c r="Q27" s="107">
        <f t="shared" si="7"/>
        <v>9</v>
      </c>
      <c r="R27" s="107">
        <f t="shared" si="7"/>
        <v>1</v>
      </c>
      <c r="S27" s="107">
        <f t="shared" si="7"/>
        <v>6</v>
      </c>
      <c r="T27" s="107">
        <f t="shared" si="7"/>
        <v>6</v>
      </c>
      <c r="U27" s="107">
        <f t="shared" si="7"/>
        <v>4</v>
      </c>
      <c r="V27" s="107">
        <f t="shared" si="7"/>
        <v>6</v>
      </c>
      <c r="W27" s="107">
        <f t="shared" si="7"/>
        <v>5</v>
      </c>
      <c r="X27" s="107">
        <f t="shared" si="7"/>
        <v>7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17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6</v>
      </c>
      <c r="AB32" s="179">
        <f>U38</f>
        <v>2</v>
      </c>
      <c r="AC32" s="179">
        <f>AA32-AB32</f>
        <v>4</v>
      </c>
      <c r="AD32" s="180"/>
      <c r="AE32" s="180"/>
      <c r="AF32" s="180"/>
      <c r="AG32" s="181">
        <f>Z32*100000+AA32*10-AB32*9</f>
        <v>700042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6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700042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6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6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7</v>
      </c>
      <c r="AA33" s="98">
        <f>R38</f>
        <v>4</v>
      </c>
      <c r="AB33" s="98">
        <f>V38</f>
        <v>2</v>
      </c>
      <c r="AC33" s="98">
        <f>AA33-AB33</f>
        <v>2</v>
      </c>
      <c r="AD33" s="104"/>
      <c r="AE33" s="104"/>
      <c r="AF33" s="104"/>
      <c r="AG33" s="181">
        <f>Z33*100000+AA33*10-AB33*9</f>
        <v>700022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4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4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4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1</v>
      </c>
      <c r="AB34" s="186">
        <f>W38</f>
        <v>6</v>
      </c>
      <c r="AC34" s="186">
        <f>AA34-AB34</f>
        <v>-5</v>
      </c>
      <c r="AD34" s="187"/>
      <c r="AE34" s="187"/>
      <c r="AF34" s="187"/>
      <c r="AG34" s="181">
        <f>Z34*100000+AA34*10-AB34*9</f>
        <v>-44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-44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3</v>
      </c>
      <c r="AA35" s="183">
        <f>T38</f>
        <v>4</v>
      </c>
      <c r="AB35" s="183">
        <f>X38</f>
        <v>5</v>
      </c>
      <c r="AC35" s="183">
        <f>AA35-AB35</f>
        <v>-1</v>
      </c>
      <c r="AD35" s="184"/>
      <c r="AE35" s="184"/>
      <c r="AF35" s="184"/>
      <c r="AG35" s="181">
        <f>Z35*100000+AA35*10-AB35*9</f>
        <v>299995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4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299995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4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700042</v>
      </c>
      <c r="AO36" s="176">
        <f>AG33+SUM(AO32:AO35)</f>
        <v>700022</v>
      </c>
      <c r="AP36" s="176">
        <f>AG34+SUM(AP32:AP35)</f>
        <v>-44</v>
      </c>
      <c r="AQ36" s="176">
        <f>AG35+SUM(AQ32:AQ35)</f>
        <v>299995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0</v>
      </c>
      <c r="P38" s="107">
        <f t="shared" si="11"/>
        <v>3</v>
      </c>
      <c r="Q38" s="107">
        <f t="shared" si="11"/>
        <v>6</v>
      </c>
      <c r="R38" s="107">
        <f t="shared" si="11"/>
        <v>4</v>
      </c>
      <c r="S38" s="107">
        <f t="shared" si="11"/>
        <v>1</v>
      </c>
      <c r="T38" s="107">
        <f t="shared" si="11"/>
        <v>4</v>
      </c>
      <c r="U38" s="107">
        <f t="shared" si="11"/>
        <v>2</v>
      </c>
      <c r="V38" s="107">
        <f t="shared" si="11"/>
        <v>2</v>
      </c>
      <c r="W38" s="107">
        <f t="shared" si="11"/>
        <v>6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0</v>
      </c>
      <c r="R43" s="113">
        <f>G43</f>
        <v>0</v>
      </c>
      <c r="S43" s="113"/>
      <c r="T43" s="113"/>
      <c r="U43" s="113">
        <f>G43</f>
        <v>0</v>
      </c>
      <c r="V43" s="113">
        <f>E43</f>
        <v>0</v>
      </c>
      <c r="W43" s="113"/>
      <c r="X43" s="113"/>
      <c r="Y43" s="98"/>
      <c r="Z43" s="179">
        <f>M49</f>
        <v>5</v>
      </c>
      <c r="AA43" s="179">
        <f>Q49</f>
        <v>2</v>
      </c>
      <c r="AB43" s="179">
        <f>U49</f>
        <v>1</v>
      </c>
      <c r="AC43" s="179">
        <f>AA43-AB43</f>
        <v>1</v>
      </c>
      <c r="AD43" s="180"/>
      <c r="AE43" s="180"/>
      <c r="AF43" s="180"/>
      <c r="AG43" s="181">
        <f>Z43*100000+AA43*10-AB43*9</f>
        <v>500011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2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500011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2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4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7</v>
      </c>
      <c r="AA44" s="98">
        <f>R49</f>
        <v>4</v>
      </c>
      <c r="AB44" s="98">
        <f>V49</f>
        <v>1</v>
      </c>
      <c r="AC44" s="98">
        <f>AA44-AB44</f>
        <v>3</v>
      </c>
      <c r="AD44" s="104"/>
      <c r="AE44" s="104"/>
      <c r="AF44" s="104"/>
      <c r="AG44" s="181">
        <f>Z44*100000+AA44*10-AB44*9</f>
        <v>700031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4</v>
      </c>
      <c r="AL44" s="98">
        <f t="shared" si="13"/>
        <v>1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700031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4</v>
      </c>
      <c r="AW44" s="71">
        <f t="shared" si="14"/>
        <v>1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5</v>
      </c>
      <c r="BE44" s="67">
        <f>VLOOKUP(2,AS43:AW46,4,FALSE)</f>
        <v>2</v>
      </c>
      <c r="BF44" s="116" t="s">
        <v>13</v>
      </c>
      <c r="BG44" s="67">
        <f>VLOOKUP(2,AS43:AW46,5,FALSE)</f>
        <v>1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1</v>
      </c>
      <c r="AB45" s="186">
        <f>W49</f>
        <v>4</v>
      </c>
      <c r="AC45" s="186">
        <f>AA45-AB45</f>
        <v>-3</v>
      </c>
      <c r="AD45" s="187"/>
      <c r="AE45" s="187"/>
      <c r="AF45" s="187"/>
      <c r="AG45" s="181">
        <f>Z45*100000+AA45*10-AB45*9</f>
        <v>-26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-26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2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3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3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3</v>
      </c>
      <c r="Y46" s="98"/>
      <c r="Z46" s="183">
        <f>P49</f>
        <v>4</v>
      </c>
      <c r="AA46" s="183">
        <f>T49</f>
        <v>2</v>
      </c>
      <c r="AB46" s="183">
        <f>X49</f>
        <v>3</v>
      </c>
      <c r="AC46" s="183">
        <f>AA46-AB46</f>
        <v>-1</v>
      </c>
      <c r="AD46" s="184"/>
      <c r="AE46" s="184"/>
      <c r="AF46" s="184"/>
      <c r="AG46" s="181">
        <f>Z46*100000+AA46*10-AB46*9</f>
        <v>399993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2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399993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2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1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6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0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0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0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500011</v>
      </c>
      <c r="AO47" s="176">
        <f>AG44+SUM(AO43:AO46)</f>
        <v>700031</v>
      </c>
      <c r="AP47" s="176">
        <f>AG45+SUM(AP43:AP46)</f>
        <v>-26</v>
      </c>
      <c r="AQ47" s="176">
        <f>AG46+SUM(AQ43:AQ46)</f>
        <v>399993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1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1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1</v>
      </c>
      <c r="S48" s="113">
        <f>G48</f>
        <v>0</v>
      </c>
      <c r="T48" s="113"/>
      <c r="U48" s="113"/>
      <c r="V48" s="113">
        <f>G48</f>
        <v>0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1</v>
      </c>
      <c r="CE48" s="98">
        <f>IF(E48=Spielplan!E48,IF(G48=Spielplan!G48,Punktemodus!$B$5,0),0)</f>
        <v>2</v>
      </c>
      <c r="CF48" s="117">
        <f>IF(Spielplan!E48&lt;&gt;"",SUM(BZ48:CE48),0)</f>
        <v>9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7</v>
      </c>
      <c r="O49" s="107">
        <f t="shared" si="15"/>
        <v>0</v>
      </c>
      <c r="P49" s="107">
        <f t="shared" si="15"/>
        <v>4</v>
      </c>
      <c r="Q49" s="107">
        <f t="shared" si="15"/>
        <v>2</v>
      </c>
      <c r="R49" s="107">
        <f t="shared" si="15"/>
        <v>4</v>
      </c>
      <c r="S49" s="107">
        <f t="shared" si="15"/>
        <v>1</v>
      </c>
      <c r="T49" s="107">
        <f t="shared" si="15"/>
        <v>2</v>
      </c>
      <c r="U49" s="107">
        <f t="shared" si="15"/>
        <v>1</v>
      </c>
      <c r="V49" s="107">
        <f t="shared" si="15"/>
        <v>1</v>
      </c>
      <c r="W49" s="107">
        <f t="shared" si="15"/>
        <v>4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173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28</v>
      </c>
      <c r="CG49" s="118">
        <f>CF16+CF27+CF38+CF49</f>
        <v>96</v>
      </c>
      <c r="CH49" s="98"/>
      <c r="CI49" s="98"/>
      <c r="CJ49" s="98"/>
      <c r="CK49" s="98"/>
      <c r="CL49" s="98"/>
      <c r="CM49" s="121">
        <f>CM41+CG49</f>
        <v>173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368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Richard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Richard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0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-1</v>
      </c>
      <c r="M10" s="113">
        <f>IF($E10="",0,IF($E10&gt;$G10,3,IF($E10=G10,1,0)))</f>
        <v>0</v>
      </c>
      <c r="N10" s="113">
        <f>IF($G10="",0,IF($E10&gt;$G10,0,IF($E10=G10,1,3)))</f>
        <v>3</v>
      </c>
      <c r="O10" s="114"/>
      <c r="P10" s="114"/>
      <c r="Q10" s="113">
        <f>E10</f>
        <v>0</v>
      </c>
      <c r="R10" s="113">
        <f>G10</f>
        <v>1</v>
      </c>
      <c r="S10" s="113"/>
      <c r="T10" s="113"/>
      <c r="U10" s="113">
        <f>G10</f>
        <v>1</v>
      </c>
      <c r="V10" s="113">
        <f>E10</f>
        <v>0</v>
      </c>
      <c r="W10" s="113"/>
      <c r="X10" s="113"/>
      <c r="Y10" s="98"/>
      <c r="Z10" s="179">
        <f>M16</f>
        <v>6</v>
      </c>
      <c r="AA10" s="179">
        <f>Q16</f>
        <v>5</v>
      </c>
      <c r="AB10" s="179">
        <f>U16</f>
        <v>4</v>
      </c>
      <c r="AC10" s="179">
        <f>AA10-AB10</f>
        <v>1</v>
      </c>
      <c r="AD10" s="180"/>
      <c r="AE10" s="180"/>
      <c r="AF10" s="180"/>
      <c r="AG10" s="181">
        <f>Z10*100000+AA10*10-AB10*9</f>
        <v>600014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6</v>
      </c>
      <c r="AK10" s="179">
        <f t="shared" si="1"/>
        <v>5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600014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6</v>
      </c>
      <c r="AV10" s="71">
        <f t="shared" si="2"/>
        <v>5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Griechenland</v>
      </c>
      <c r="BC10" s="18"/>
      <c r="BD10" s="19">
        <f>VLOOKUP(1,AS10:AW13,3,FALSE)</f>
        <v>9</v>
      </c>
      <c r="BE10" s="20">
        <f>VLOOKUP(1,AS10:AW13,4,FALSE)</f>
        <v>7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Griechenland</v>
      </c>
      <c r="BM10" s="18"/>
      <c r="BN10" s="214">
        <v>0</v>
      </c>
      <c r="BO10" s="116" t="s">
        <v>13</v>
      </c>
      <c r="BP10" s="214">
        <v>1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Griechenland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1</v>
      </c>
      <c r="U11" s="113"/>
      <c r="V11" s="113"/>
      <c r="W11" s="113">
        <f>G11</f>
        <v>1</v>
      </c>
      <c r="X11" s="113">
        <f>E11</f>
        <v>3</v>
      </c>
      <c r="Y11" s="98"/>
      <c r="Z11" s="98">
        <f>N16</f>
        <v>9</v>
      </c>
      <c r="AA11" s="98">
        <f>R16</f>
        <v>7</v>
      </c>
      <c r="AB11" s="98">
        <f>V16</f>
        <v>1</v>
      </c>
      <c r="AC11" s="98">
        <f>AA11-AB11</f>
        <v>6</v>
      </c>
      <c r="AD11" s="104"/>
      <c r="AE11" s="104"/>
      <c r="AF11" s="104"/>
      <c r="AG11" s="181">
        <f>Z11*100000+AA11*10-AB11*9</f>
        <v>900061</v>
      </c>
      <c r="AH11" s="107">
        <f>IF(AG11="","",RANK(AG11,AG10:AG13,0)+ROW(A1)%%)</f>
        <v>1.0001</v>
      </c>
      <c r="AI11" s="107" t="str">
        <f>H10</f>
        <v>Griechenland</v>
      </c>
      <c r="AJ11" s="98">
        <f t="shared" si="1"/>
        <v>9</v>
      </c>
      <c r="AK11" s="98">
        <f t="shared" si="1"/>
        <v>7</v>
      </c>
      <c r="AL11" s="98">
        <f t="shared" si="1"/>
        <v>1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900061</v>
      </c>
      <c r="AS11" s="80">
        <f>ROUND(IF(AR11="","",RANK(AR11,AR10:AR13,0)+ROW(A1)%%),0)</f>
        <v>1</v>
      </c>
      <c r="AT11" s="71" t="str">
        <f t="shared" si="2"/>
        <v>Griechenland</v>
      </c>
      <c r="AU11" s="71">
        <f t="shared" si="2"/>
        <v>9</v>
      </c>
      <c r="AV11" s="71">
        <f t="shared" si="2"/>
        <v>7</v>
      </c>
      <c r="AW11" s="71">
        <f t="shared" si="2"/>
        <v>1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4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3</v>
      </c>
      <c r="AA12" s="186">
        <f>S16</f>
        <v>5</v>
      </c>
      <c r="AB12" s="186">
        <f>W16</f>
        <v>5</v>
      </c>
      <c r="AC12" s="186">
        <f>AA12-AB12</f>
        <v>0</v>
      </c>
      <c r="AD12" s="187"/>
      <c r="AE12" s="187"/>
      <c r="AF12" s="187"/>
      <c r="AG12" s="181">
        <f>Z12*100000+AA12*10-AB12*9</f>
        <v>300005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3</v>
      </c>
      <c r="AK12" s="186">
        <f t="shared" si="1"/>
        <v>5</v>
      </c>
      <c r="AL12" s="186">
        <f t="shared" si="1"/>
        <v>5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300005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3</v>
      </c>
      <c r="AV12" s="71">
        <f t="shared" si="2"/>
        <v>5</v>
      </c>
      <c r="AW12" s="71">
        <f t="shared" si="2"/>
        <v>5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3</v>
      </c>
      <c r="BE12" s="124">
        <f>VLOOKUP(3,AS10:AW13,4,FALSE)</f>
        <v>5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4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4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4</v>
      </c>
      <c r="Y13" s="98"/>
      <c r="Z13" s="183">
        <f>P16</f>
        <v>0</v>
      </c>
      <c r="AA13" s="183">
        <f>T16</f>
        <v>3</v>
      </c>
      <c r="AB13" s="183">
        <f>X16</f>
        <v>10</v>
      </c>
      <c r="AC13" s="183">
        <f>AA13-AB13</f>
        <v>-7</v>
      </c>
      <c r="AD13" s="184"/>
      <c r="AE13" s="184"/>
      <c r="AF13" s="184"/>
      <c r="AG13" s="181">
        <f>Z13*100000+AA13*10-AB13*9</f>
        <v>-60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0</v>
      </c>
      <c r="AK13" s="183">
        <f t="shared" si="1"/>
        <v>3</v>
      </c>
      <c r="AL13" s="183">
        <f t="shared" si="1"/>
        <v>10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-60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0</v>
      </c>
      <c r="AV13" s="71">
        <f t="shared" si="2"/>
        <v>3</v>
      </c>
      <c r="AW13" s="71">
        <f t="shared" si="2"/>
        <v>10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0</v>
      </c>
      <c r="BE13" s="124">
        <f>VLOOKUP(4,AS10:AW13,4,FALSE)</f>
        <v>3</v>
      </c>
      <c r="BF13" s="116" t="s">
        <v>13</v>
      </c>
      <c r="BG13" s="124">
        <f>VLOOKUP(4,AS10:AW13,5,FALSE)</f>
        <v>10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3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3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3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600014</v>
      </c>
      <c r="AO14" s="176">
        <f>AG11+SUM(AO10:AO13)</f>
        <v>900061</v>
      </c>
      <c r="AP14" s="176">
        <f>AG12+SUM(AP10:AP13)</f>
        <v>300005</v>
      </c>
      <c r="AQ14" s="176">
        <f>AG13+SUM(AQ10:AQ13)</f>
        <v>-60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4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2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1</v>
      </c>
      <c r="M15" s="113"/>
      <c r="N15" s="113">
        <f>IF($E15="",0,IF($E15&gt;$G15,3,IF($E15=$G15,1,0)))</f>
        <v>3</v>
      </c>
      <c r="O15" s="113">
        <f>IF($G15="",0,IF($E15&gt;$G15,0,IF($E15=$G15,1,3)))</f>
        <v>0</v>
      </c>
      <c r="P15" s="113"/>
      <c r="Q15" s="113"/>
      <c r="R15" s="113">
        <f>E15</f>
        <v>2</v>
      </c>
      <c r="S15" s="113">
        <f>G15</f>
        <v>1</v>
      </c>
      <c r="T15" s="113"/>
      <c r="U15" s="113"/>
      <c r="V15" s="113">
        <f>G15</f>
        <v>1</v>
      </c>
      <c r="W15" s="113">
        <f>E15</f>
        <v>2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5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5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6</v>
      </c>
      <c r="N16" s="107">
        <f t="shared" si="3"/>
        <v>9</v>
      </c>
      <c r="O16" s="107">
        <f t="shared" si="3"/>
        <v>3</v>
      </c>
      <c r="P16" s="107">
        <f t="shared" si="3"/>
        <v>0</v>
      </c>
      <c r="Q16" s="107">
        <f t="shared" si="3"/>
        <v>5</v>
      </c>
      <c r="R16" s="107">
        <f t="shared" si="3"/>
        <v>7</v>
      </c>
      <c r="S16" s="107">
        <f t="shared" si="3"/>
        <v>5</v>
      </c>
      <c r="T16" s="107">
        <f t="shared" si="3"/>
        <v>3</v>
      </c>
      <c r="U16" s="107">
        <f t="shared" si="3"/>
        <v>4</v>
      </c>
      <c r="V16" s="107">
        <f t="shared" si="3"/>
        <v>1</v>
      </c>
      <c r="W16" s="107">
        <f t="shared" si="3"/>
        <v>5</v>
      </c>
      <c r="X16" s="107">
        <f t="shared" si="3"/>
        <v>10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8</v>
      </c>
      <c r="AB21" s="179">
        <f>U27</f>
        <v>2</v>
      </c>
      <c r="AC21" s="179">
        <f>AA21-AB21</f>
        <v>6</v>
      </c>
      <c r="AD21" s="180"/>
      <c r="AE21" s="180"/>
      <c r="AF21" s="180"/>
      <c r="AG21" s="181">
        <f>Z21*100000+AA21*10-AB21*9</f>
        <v>700062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8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700062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8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9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4</v>
      </c>
      <c r="F22" s="115" t="s">
        <v>13</v>
      </c>
      <c r="G22" s="214">
        <v>0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4</v>
      </c>
      <c r="T22" s="113">
        <f>G22</f>
        <v>0</v>
      </c>
      <c r="U22" s="113"/>
      <c r="V22" s="113"/>
      <c r="W22" s="113">
        <f>G22</f>
        <v>0</v>
      </c>
      <c r="X22" s="113">
        <f>E22</f>
        <v>4</v>
      </c>
      <c r="Y22" s="98"/>
      <c r="Z22" s="98">
        <f>N27</f>
        <v>0</v>
      </c>
      <c r="AA22" s="98">
        <f>R27</f>
        <v>1</v>
      </c>
      <c r="AB22" s="98">
        <f>V27</f>
        <v>8</v>
      </c>
      <c r="AC22" s="98">
        <f>AA22-AB22</f>
        <v>-7</v>
      </c>
      <c r="AD22" s="104"/>
      <c r="AE22" s="104"/>
      <c r="AF22" s="104"/>
      <c r="AG22" s="181">
        <f>Z22*100000+AA22*10-AB22*9</f>
        <v>-62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-62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8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1</v>
      </c>
      <c r="CE22" s="98">
        <f>IF(E22=Spielplan!E22,IF(G22=Spielplan!G22,Punktemodus!$B$5,0),0)</f>
        <v>0</v>
      </c>
      <c r="CF22" s="117">
        <f>IF(Spielplan!E22&lt;&gt;"",SUM(BZ22:CE22),0)</f>
        <v>6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9</v>
      </c>
      <c r="AB23" s="186">
        <f>W27</f>
        <v>2</v>
      </c>
      <c r="AC23" s="186">
        <f>AA23-AB23</f>
        <v>7</v>
      </c>
      <c r="AD23" s="187"/>
      <c r="AE23" s="187"/>
      <c r="AF23" s="187"/>
      <c r="AG23" s="181">
        <f>Z23*100000+AA23*10-AB23*9</f>
        <v>700072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9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700072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9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9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3</v>
      </c>
      <c r="AA24" s="183">
        <f>T27</f>
        <v>3</v>
      </c>
      <c r="AB24" s="183">
        <f>X27</f>
        <v>9</v>
      </c>
      <c r="AC24" s="183">
        <f>AA24-AB24</f>
        <v>-6</v>
      </c>
      <c r="AD24" s="184"/>
      <c r="AE24" s="184"/>
      <c r="AF24" s="184"/>
      <c r="AG24" s="181">
        <f>Z24*100000+AA24*10-AB24*9</f>
        <v>299949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3</v>
      </c>
      <c r="AL24" s="183">
        <f t="shared" si="5"/>
        <v>9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299949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3</v>
      </c>
      <c r="AW24" s="71">
        <f t="shared" si="6"/>
        <v>9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4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4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4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700062</v>
      </c>
      <c r="AO25" s="176">
        <f>AG22+SUM(AO21:AO24)</f>
        <v>-62</v>
      </c>
      <c r="AP25" s="176">
        <f>AG23+SUM(AP21:AP24)</f>
        <v>700072</v>
      </c>
      <c r="AQ25" s="176">
        <f>AG24+SUM(AQ21:AQ24)</f>
        <v>299949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0</v>
      </c>
      <c r="BO25" s="116" t="s">
        <v>13</v>
      </c>
      <c r="BP25" s="214">
        <v>3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0</v>
      </c>
      <c r="O27" s="107">
        <f t="shared" si="7"/>
        <v>7</v>
      </c>
      <c r="P27" s="107">
        <f t="shared" si="7"/>
        <v>3</v>
      </c>
      <c r="Q27" s="107">
        <f t="shared" si="7"/>
        <v>8</v>
      </c>
      <c r="R27" s="107">
        <f t="shared" si="7"/>
        <v>1</v>
      </c>
      <c r="S27" s="107">
        <f t="shared" si="7"/>
        <v>9</v>
      </c>
      <c r="T27" s="107">
        <f t="shared" si="7"/>
        <v>3</v>
      </c>
      <c r="U27" s="107">
        <f t="shared" si="7"/>
        <v>2</v>
      </c>
      <c r="V27" s="107">
        <f t="shared" si="7"/>
        <v>8</v>
      </c>
      <c r="W27" s="107">
        <f t="shared" si="7"/>
        <v>2</v>
      </c>
      <c r="X27" s="107">
        <f t="shared" si="7"/>
        <v>9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18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3</v>
      </c>
      <c r="F32" s="115" t="s">
        <v>13</v>
      </c>
      <c r="G32" s="214">
        <v>2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3</v>
      </c>
      <c r="R32" s="113">
        <f>G32</f>
        <v>2</v>
      </c>
      <c r="S32" s="113"/>
      <c r="T32" s="113"/>
      <c r="U32" s="113">
        <f>G32</f>
        <v>2</v>
      </c>
      <c r="V32" s="113">
        <f>E32</f>
        <v>3</v>
      </c>
      <c r="W32" s="113"/>
      <c r="X32" s="113"/>
      <c r="Y32" s="98"/>
      <c r="Z32" s="179">
        <f>M38</f>
        <v>9</v>
      </c>
      <c r="AA32" s="179">
        <f>Q38</f>
        <v>8</v>
      </c>
      <c r="AB32" s="179">
        <f>U38</f>
        <v>3</v>
      </c>
      <c r="AC32" s="179">
        <f>AA32-AB32</f>
        <v>5</v>
      </c>
      <c r="AD32" s="180"/>
      <c r="AE32" s="180"/>
      <c r="AF32" s="180"/>
      <c r="AG32" s="181">
        <f>Z32*100000+AA32*10-AB32*9</f>
        <v>900053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8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900053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8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8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3</v>
      </c>
      <c r="BQ32" s="13" t="str">
        <f>IF(BP25="","",IF(BN25=BP25,IF(BU25&gt;BW25,BL25,BQ25),IF(BN25&gt;BP25,BL25,BQ25)))</f>
        <v>England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4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4</v>
      </c>
      <c r="U33" s="113"/>
      <c r="V33" s="113"/>
      <c r="W33" s="113">
        <f>G33</f>
        <v>4</v>
      </c>
      <c r="X33" s="113">
        <f>E33</f>
        <v>1</v>
      </c>
      <c r="Y33" s="98"/>
      <c r="Z33" s="98">
        <f>N38</f>
        <v>4</v>
      </c>
      <c r="AA33" s="98">
        <f>R38</f>
        <v>8</v>
      </c>
      <c r="AB33" s="98">
        <f>V38</f>
        <v>4</v>
      </c>
      <c r="AC33" s="98">
        <f>AA33-AB33</f>
        <v>4</v>
      </c>
      <c r="AD33" s="104"/>
      <c r="AE33" s="104"/>
      <c r="AF33" s="104"/>
      <c r="AG33" s="181">
        <f>Z33*100000+AA33*10-AB33*9</f>
        <v>400044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4</v>
      </c>
      <c r="AK33" s="98">
        <f t="shared" si="9"/>
        <v>8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400044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4</v>
      </c>
      <c r="AV33" s="71">
        <f t="shared" si="10"/>
        <v>8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4</v>
      </c>
      <c r="BE33" s="55">
        <f>VLOOKUP(2,AS32:AW35,4,FALSE)</f>
        <v>8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England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1</v>
      </c>
      <c r="AB34" s="186">
        <f>W38</f>
        <v>12</v>
      </c>
      <c r="AC34" s="186">
        <f>AA34-AB34</f>
        <v>-11</v>
      </c>
      <c r="AD34" s="187"/>
      <c r="AE34" s="187"/>
      <c r="AF34" s="187"/>
      <c r="AG34" s="181">
        <f>Z34*100000+AA34*10-AB34*9</f>
        <v>-98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12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-98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12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6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6</v>
      </c>
      <c r="AB35" s="183">
        <f>X38</f>
        <v>4</v>
      </c>
      <c r="AC35" s="183">
        <f>AA35-AB35</f>
        <v>2</v>
      </c>
      <c r="AD35" s="184"/>
      <c r="AE35" s="184"/>
      <c r="AF35" s="184"/>
      <c r="AG35" s="181">
        <f>Z35*100000+AA35*10-AB35*9</f>
        <v>400024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6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400024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6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12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900053</v>
      </c>
      <c r="AO36" s="176">
        <f>AG33+SUM(AO32:AO35)</f>
        <v>400044</v>
      </c>
      <c r="AP36" s="176">
        <f>AG34+SUM(AP32:AP35)</f>
        <v>-98</v>
      </c>
      <c r="AQ36" s="176">
        <f>AG35+SUM(AQ32:AQ35)</f>
        <v>400024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5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5</v>
      </c>
      <c r="S37" s="113">
        <f>G37</f>
        <v>0</v>
      </c>
      <c r="T37" s="113"/>
      <c r="U37" s="113"/>
      <c r="V37" s="113">
        <f>G37</f>
        <v>0</v>
      </c>
      <c r="W37" s="113">
        <f>E37</f>
        <v>5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0</v>
      </c>
      <c r="P38" s="107">
        <f t="shared" si="11"/>
        <v>4</v>
      </c>
      <c r="Q38" s="107">
        <f t="shared" si="11"/>
        <v>8</v>
      </c>
      <c r="R38" s="107">
        <f t="shared" si="11"/>
        <v>8</v>
      </c>
      <c r="S38" s="107">
        <f t="shared" si="11"/>
        <v>1</v>
      </c>
      <c r="T38" s="107">
        <f t="shared" si="11"/>
        <v>6</v>
      </c>
      <c r="U38" s="107">
        <f t="shared" si="11"/>
        <v>3</v>
      </c>
      <c r="V38" s="107">
        <f t="shared" si="11"/>
        <v>4</v>
      </c>
      <c r="W38" s="107">
        <f t="shared" si="11"/>
        <v>12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32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England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England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74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3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2</v>
      </c>
      <c r="R43" s="113">
        <f>G43</f>
        <v>3</v>
      </c>
      <c r="S43" s="113"/>
      <c r="T43" s="113"/>
      <c r="U43" s="113">
        <f>G43</f>
        <v>3</v>
      </c>
      <c r="V43" s="113">
        <f>E43</f>
        <v>2</v>
      </c>
      <c r="W43" s="113"/>
      <c r="X43" s="113"/>
      <c r="Y43" s="98"/>
      <c r="Z43" s="179">
        <f>M49</f>
        <v>4</v>
      </c>
      <c r="AA43" s="179">
        <f>Q49</f>
        <v>6</v>
      </c>
      <c r="AB43" s="179">
        <f>U49</f>
        <v>6</v>
      </c>
      <c r="AC43" s="179">
        <f>AA43-AB43</f>
        <v>0</v>
      </c>
      <c r="AD43" s="180"/>
      <c r="AE43" s="180"/>
      <c r="AF43" s="180"/>
      <c r="AG43" s="181">
        <f>Z43*100000+AA43*10-AB43*9</f>
        <v>400006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4</v>
      </c>
      <c r="AK43" s="179">
        <f t="shared" si="13"/>
        <v>6</v>
      </c>
      <c r="AL43" s="179">
        <f t="shared" si="13"/>
        <v>6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400006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4</v>
      </c>
      <c r="AV43" s="71">
        <f t="shared" si="14"/>
        <v>6</v>
      </c>
      <c r="AW43" s="71">
        <f t="shared" si="14"/>
        <v>6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9</v>
      </c>
      <c r="BE43" s="63">
        <f>VLOOKUP(1,AS43:AW46,4,FALSE)</f>
        <v>7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3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3</v>
      </c>
      <c r="T44" s="113">
        <f>G44</f>
        <v>1</v>
      </c>
      <c r="U44" s="113"/>
      <c r="V44" s="113"/>
      <c r="W44" s="113">
        <f>G44</f>
        <v>1</v>
      </c>
      <c r="X44" s="113">
        <f>E44</f>
        <v>3</v>
      </c>
      <c r="Y44" s="98"/>
      <c r="Z44" s="98">
        <f>N49</f>
        <v>9</v>
      </c>
      <c r="AA44" s="98">
        <f>R49</f>
        <v>7</v>
      </c>
      <c r="AB44" s="98">
        <f>V49</f>
        <v>3</v>
      </c>
      <c r="AC44" s="98">
        <f>AA44-AB44</f>
        <v>4</v>
      </c>
      <c r="AD44" s="104"/>
      <c r="AE44" s="104"/>
      <c r="AF44" s="104"/>
      <c r="AG44" s="181">
        <f>Z44*100000+AA44*10-AB44*9</f>
        <v>900043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9</v>
      </c>
      <c r="AK44" s="98">
        <f t="shared" si="13"/>
        <v>7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900043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9</v>
      </c>
      <c r="AV44" s="71">
        <f t="shared" si="14"/>
        <v>7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4</v>
      </c>
      <c r="BE44" s="67">
        <f>VLOOKUP(2,AS43:AW46,4,FALSE)</f>
        <v>6</v>
      </c>
      <c r="BF44" s="116" t="s">
        <v>13</v>
      </c>
      <c r="BG44" s="67">
        <f>VLOOKUP(2,AS43:AW46,5,FALSE)</f>
        <v>6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84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6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3</v>
      </c>
      <c r="F45" s="115" t="s">
        <v>13</v>
      </c>
      <c r="G45" s="214">
        <v>2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3</v>
      </c>
      <c r="R45" s="113"/>
      <c r="S45" s="113">
        <f>G45</f>
        <v>2</v>
      </c>
      <c r="T45" s="113"/>
      <c r="U45" s="113">
        <f>G45</f>
        <v>2</v>
      </c>
      <c r="V45" s="113"/>
      <c r="W45" s="113">
        <f>E45</f>
        <v>3</v>
      </c>
      <c r="X45" s="113"/>
      <c r="Y45" s="98"/>
      <c r="Z45" s="186">
        <f>O49</f>
        <v>3</v>
      </c>
      <c r="AA45" s="186">
        <f>S49</f>
        <v>6</v>
      </c>
      <c r="AB45" s="186">
        <f>W49</f>
        <v>7</v>
      </c>
      <c r="AC45" s="186">
        <f>AA45-AB45</f>
        <v>-1</v>
      </c>
      <c r="AD45" s="187"/>
      <c r="AE45" s="187"/>
      <c r="AF45" s="187"/>
      <c r="AG45" s="181">
        <f>Z45*100000+AA45*10-AB45*9</f>
        <v>299997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3</v>
      </c>
      <c r="AK45" s="186">
        <f t="shared" si="13"/>
        <v>6</v>
      </c>
      <c r="AL45" s="186">
        <f t="shared" si="13"/>
        <v>7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299997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3</v>
      </c>
      <c r="AV45" s="71">
        <f t="shared" si="14"/>
        <v>6</v>
      </c>
      <c r="AW45" s="71">
        <f t="shared" si="14"/>
        <v>7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3</v>
      </c>
      <c r="BE45" s="124">
        <f>VLOOKUP(3,AS43:AW46,4,FALSE)</f>
        <v>6</v>
      </c>
      <c r="BF45" s="116" t="s">
        <v>13</v>
      </c>
      <c r="BG45" s="124">
        <f>VLOOKUP(3,AS43:AW46,5,FALSE)</f>
        <v>7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5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1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1</v>
      </c>
      <c r="Y46" s="98"/>
      <c r="Z46" s="183">
        <f>P49</f>
        <v>1</v>
      </c>
      <c r="AA46" s="183">
        <f>T49</f>
        <v>2</v>
      </c>
      <c r="AB46" s="183">
        <f>X49</f>
        <v>5</v>
      </c>
      <c r="AC46" s="183">
        <f>AA46-AB46</f>
        <v>-3</v>
      </c>
      <c r="AD46" s="184"/>
      <c r="AE46" s="184"/>
      <c r="AF46" s="184"/>
      <c r="AG46" s="181">
        <f>Z46*100000+AA46*10-AB46*9</f>
        <v>99975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2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99975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2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400006</v>
      </c>
      <c r="AO47" s="176">
        <f>AG44+SUM(AO43:AO46)</f>
        <v>900043</v>
      </c>
      <c r="AP47" s="176">
        <f>AG45+SUM(AP43:AP46)</f>
        <v>299997</v>
      </c>
      <c r="AQ47" s="176">
        <f>AG46+SUM(AQ43:AQ46)</f>
        <v>99975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1</v>
      </c>
      <c r="T48" s="113"/>
      <c r="U48" s="113"/>
      <c r="V48" s="113">
        <f>G48</f>
        <v>1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4</v>
      </c>
      <c r="N49" s="107">
        <f t="shared" ref="N49:X49" si="15">SUM(N43:N48)</f>
        <v>9</v>
      </c>
      <c r="O49" s="107">
        <f t="shared" si="15"/>
        <v>3</v>
      </c>
      <c r="P49" s="107">
        <f t="shared" si="15"/>
        <v>1</v>
      </c>
      <c r="Q49" s="107">
        <f t="shared" si="15"/>
        <v>6</v>
      </c>
      <c r="R49" s="107">
        <f t="shared" si="15"/>
        <v>7</v>
      </c>
      <c r="S49" s="107">
        <f t="shared" si="15"/>
        <v>6</v>
      </c>
      <c r="T49" s="107">
        <f t="shared" si="15"/>
        <v>2</v>
      </c>
      <c r="U49" s="107">
        <f t="shared" si="15"/>
        <v>6</v>
      </c>
      <c r="V49" s="107">
        <f t="shared" si="15"/>
        <v>3</v>
      </c>
      <c r="W49" s="107">
        <f t="shared" si="15"/>
        <v>7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158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21</v>
      </c>
      <c r="CG49" s="118">
        <f>CF16+CF27+CF38+CF49</f>
        <v>84</v>
      </c>
      <c r="CH49" s="98"/>
      <c r="CI49" s="98"/>
      <c r="CJ49" s="98"/>
      <c r="CK49" s="98"/>
      <c r="CL49" s="98"/>
      <c r="CM49" s="121">
        <f>CM41+CG49</f>
        <v>158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369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Desideria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Desideria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3</v>
      </c>
      <c r="H10" s="8" t="s">
        <v>42</v>
      </c>
      <c r="I10" s="9"/>
      <c r="J10" s="98"/>
      <c r="K10" s="98"/>
      <c r="L10" s="104">
        <f t="shared" ref="L10:L15" si="0">IF(E10-G10&gt;0,1,IF(G10=E10,0,-1))</f>
        <v>-1</v>
      </c>
      <c r="M10" s="113">
        <f>IF($E10="",0,IF($E10&gt;$G10,3,IF($E10=G10,1,0)))</f>
        <v>0</v>
      </c>
      <c r="N10" s="113">
        <f>IF($G10="",0,IF($E10&gt;$G10,0,IF($E10=G10,1,3)))</f>
        <v>3</v>
      </c>
      <c r="O10" s="114"/>
      <c r="P10" s="114"/>
      <c r="Q10" s="113">
        <f>E10</f>
        <v>1</v>
      </c>
      <c r="R10" s="113">
        <f>G10</f>
        <v>3</v>
      </c>
      <c r="S10" s="113"/>
      <c r="T10" s="113"/>
      <c r="U10" s="113">
        <f>G10</f>
        <v>3</v>
      </c>
      <c r="V10" s="113">
        <f>E10</f>
        <v>1</v>
      </c>
      <c r="W10" s="113"/>
      <c r="X10" s="113"/>
      <c r="Y10" s="98"/>
      <c r="Z10" s="179">
        <f>M16</f>
        <v>1</v>
      </c>
      <c r="AA10" s="179">
        <f>Q16</f>
        <v>2</v>
      </c>
      <c r="AB10" s="179">
        <f>U16</f>
        <v>5</v>
      </c>
      <c r="AC10" s="179">
        <f>AA10-AB10</f>
        <v>-3</v>
      </c>
      <c r="AD10" s="180"/>
      <c r="AE10" s="180"/>
      <c r="AF10" s="180"/>
      <c r="AG10" s="181">
        <f>Z10*100000+AA10*10-AB10*9</f>
        <v>99975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1</v>
      </c>
      <c r="AK10" s="179">
        <f t="shared" si="1"/>
        <v>2</v>
      </c>
      <c r="AL10" s="179">
        <f t="shared" si="1"/>
        <v>5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99975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1</v>
      </c>
      <c r="AV10" s="71">
        <f t="shared" si="2"/>
        <v>2</v>
      </c>
      <c r="AW10" s="71">
        <f t="shared" si="2"/>
        <v>5</v>
      </c>
      <c r="AX10" s="85"/>
      <c r="AY10" s="85"/>
      <c r="AZ10" s="98"/>
      <c r="BA10" s="17">
        <v>1</v>
      </c>
      <c r="BB10" s="215" t="str">
        <f>IF(E10="",C10,VLOOKUP(1,AS10:AT13,2,FALSE))</f>
        <v>Griechenland</v>
      </c>
      <c r="BC10" s="18"/>
      <c r="BD10" s="19">
        <f>VLOOKUP(1,AS10:AW13,3,FALSE)</f>
        <v>9</v>
      </c>
      <c r="BE10" s="20">
        <f>VLOOKUP(1,AS10:AW13,4,FALSE)</f>
        <v>9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Griechenland</v>
      </c>
      <c r="BM10" s="18"/>
      <c r="BN10" s="214">
        <v>2</v>
      </c>
      <c r="BO10" s="116" t="s">
        <v>13</v>
      </c>
      <c r="BP10" s="214">
        <v>1</v>
      </c>
      <c r="BQ10" s="32" t="str">
        <f>BB22</f>
        <v>Dänemark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Griechenland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9</v>
      </c>
      <c r="AA11" s="98">
        <f>R16</f>
        <v>9</v>
      </c>
      <c r="AB11" s="98">
        <f>V16</f>
        <v>3</v>
      </c>
      <c r="AC11" s="98">
        <f>AA11-AB11</f>
        <v>6</v>
      </c>
      <c r="AD11" s="104"/>
      <c r="AE11" s="104"/>
      <c r="AF11" s="104"/>
      <c r="AG11" s="181">
        <f>Z11*100000+AA11*10-AB11*9</f>
        <v>900063</v>
      </c>
      <c r="AH11" s="107">
        <f>IF(AG11="","",RANK(AG11,AG10:AG13,0)+ROW(A1)%%)</f>
        <v>1.0001</v>
      </c>
      <c r="AI11" s="107" t="str">
        <f>H10</f>
        <v>Griechenland</v>
      </c>
      <c r="AJ11" s="98">
        <f t="shared" si="1"/>
        <v>9</v>
      </c>
      <c r="AK11" s="98">
        <f t="shared" si="1"/>
        <v>9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900063</v>
      </c>
      <c r="AS11" s="80">
        <f>ROUND(IF(AR11="","",RANK(AR11,AR10:AR13,0)+ROW(A1)%%),0)</f>
        <v>1</v>
      </c>
      <c r="AT11" s="71" t="str">
        <f t="shared" si="2"/>
        <v>Griechenland</v>
      </c>
      <c r="AU11" s="71">
        <f t="shared" si="2"/>
        <v>9</v>
      </c>
      <c r="AV11" s="71">
        <f t="shared" si="2"/>
        <v>9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4</v>
      </c>
      <c r="BE11" s="30">
        <f>VLOOKUP(2,AS10:AW13,4,FALSE)</f>
        <v>4</v>
      </c>
      <c r="BF11" s="116" t="s">
        <v>13</v>
      </c>
      <c r="BG11" s="30">
        <f>VLOOKUP(2,AS10:AW13,5,FALSE)</f>
        <v>6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4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4</v>
      </c>
      <c r="AA12" s="186">
        <f>S16</f>
        <v>4</v>
      </c>
      <c r="AB12" s="186">
        <f>W16</f>
        <v>6</v>
      </c>
      <c r="AC12" s="186">
        <f>AA12-AB12</f>
        <v>-2</v>
      </c>
      <c r="AD12" s="187"/>
      <c r="AE12" s="187"/>
      <c r="AF12" s="187"/>
      <c r="AG12" s="181">
        <f>Z12*100000+AA12*10-AB12*9</f>
        <v>399986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4</v>
      </c>
      <c r="AK12" s="186">
        <f t="shared" si="1"/>
        <v>4</v>
      </c>
      <c r="AL12" s="186">
        <f t="shared" si="1"/>
        <v>6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399986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4</v>
      </c>
      <c r="AV12" s="71">
        <f t="shared" si="2"/>
        <v>4</v>
      </c>
      <c r="AW12" s="71">
        <f t="shared" si="2"/>
        <v>6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2</v>
      </c>
      <c r="BE12" s="124">
        <f>VLOOKUP(3,AS10:AW13,4,FALSE)</f>
        <v>2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Portugal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Portugal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2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2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2</v>
      </c>
      <c r="Y13" s="98"/>
      <c r="Z13" s="183">
        <f>P16</f>
        <v>2</v>
      </c>
      <c r="AA13" s="183">
        <f>T16</f>
        <v>2</v>
      </c>
      <c r="AB13" s="183">
        <f>X16</f>
        <v>3</v>
      </c>
      <c r="AC13" s="183">
        <f>AA13-AB13</f>
        <v>-1</v>
      </c>
      <c r="AD13" s="184"/>
      <c r="AE13" s="184"/>
      <c r="AF13" s="184"/>
      <c r="AG13" s="181">
        <f>Z13*100000+AA13*10-AB13*9</f>
        <v>199993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2</v>
      </c>
      <c r="AK13" s="183">
        <f t="shared" si="1"/>
        <v>2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199993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2</v>
      </c>
      <c r="AV13" s="71">
        <f t="shared" si="2"/>
        <v>2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Dänemark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4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0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99975</v>
      </c>
      <c r="AO14" s="176">
        <f>AG11+SUM(AO10:AO13)</f>
        <v>900063</v>
      </c>
      <c r="AP14" s="176">
        <f>AG12+SUM(AP10:AP13)</f>
        <v>399986</v>
      </c>
      <c r="AQ14" s="176">
        <f>AG13+SUM(AQ10:AQ13)</f>
        <v>199993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3</v>
      </c>
      <c r="BO14" s="116" t="s">
        <v>13</v>
      </c>
      <c r="BP14" s="214">
        <v>1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1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8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4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1</v>
      </c>
      <c r="M15" s="113"/>
      <c r="N15" s="113">
        <f>IF($E15="",0,IF($E15&gt;$G15,3,IF($E15=$G15,1,0)))</f>
        <v>3</v>
      </c>
      <c r="O15" s="113">
        <f>IF($G15="",0,IF($E15&gt;$G15,0,IF($E15=$G15,1,3)))</f>
        <v>0</v>
      </c>
      <c r="P15" s="113"/>
      <c r="Q15" s="113"/>
      <c r="R15" s="113">
        <f>E15</f>
        <v>4</v>
      </c>
      <c r="S15" s="113">
        <f>G15</f>
        <v>1</v>
      </c>
      <c r="T15" s="113"/>
      <c r="U15" s="113"/>
      <c r="V15" s="113">
        <f>G15</f>
        <v>1</v>
      </c>
      <c r="W15" s="113">
        <f>E15</f>
        <v>4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5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5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1</v>
      </c>
      <c r="N16" s="107">
        <f t="shared" si="3"/>
        <v>9</v>
      </c>
      <c r="O16" s="107">
        <f t="shared" si="3"/>
        <v>4</v>
      </c>
      <c r="P16" s="107">
        <f t="shared" si="3"/>
        <v>2</v>
      </c>
      <c r="Q16" s="107">
        <f t="shared" si="3"/>
        <v>2</v>
      </c>
      <c r="R16" s="107">
        <f t="shared" si="3"/>
        <v>9</v>
      </c>
      <c r="S16" s="107">
        <f t="shared" si="3"/>
        <v>4</v>
      </c>
      <c r="T16" s="107">
        <f t="shared" si="3"/>
        <v>2</v>
      </c>
      <c r="U16" s="107">
        <f t="shared" si="3"/>
        <v>5</v>
      </c>
      <c r="V16" s="107">
        <f t="shared" si="3"/>
        <v>3</v>
      </c>
      <c r="W16" s="107">
        <f t="shared" si="3"/>
        <v>6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9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20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1</v>
      </c>
      <c r="F21" s="115" t="s">
        <v>13</v>
      </c>
      <c r="G21" s="214">
        <v>3</v>
      </c>
      <c r="H21" s="39" t="s">
        <v>85</v>
      </c>
      <c r="I21" s="40"/>
      <c r="J21" s="98"/>
      <c r="K21" s="98"/>
      <c r="L21" s="104">
        <f t="shared" ref="L21:L26" si="4">IF(E21-G21&gt;0,1,IF(G21=E21,0,-1))</f>
        <v>-1</v>
      </c>
      <c r="M21" s="113">
        <f>IF($E21="",0,IF($E21&gt;$G21,3,IF($E21=G21,1,0)))</f>
        <v>0</v>
      </c>
      <c r="N21" s="113">
        <f>IF($G21="",0,IF($E21&gt;$G21,0,IF($E21=G21,1,3)))</f>
        <v>3</v>
      </c>
      <c r="O21" s="114"/>
      <c r="P21" s="114"/>
      <c r="Q21" s="113">
        <f>E21</f>
        <v>1</v>
      </c>
      <c r="R21" s="113">
        <f>G21</f>
        <v>3</v>
      </c>
      <c r="S21" s="113"/>
      <c r="T21" s="113"/>
      <c r="U21" s="113">
        <f>G21</f>
        <v>3</v>
      </c>
      <c r="V21" s="113">
        <f>E21</f>
        <v>1</v>
      </c>
      <c r="W21" s="113"/>
      <c r="X21" s="113"/>
      <c r="Y21" s="98"/>
      <c r="Z21" s="179">
        <f>M27</f>
        <v>1</v>
      </c>
      <c r="AA21" s="179">
        <f>Q27</f>
        <v>4</v>
      </c>
      <c r="AB21" s="179">
        <f>U27</f>
        <v>9</v>
      </c>
      <c r="AC21" s="179">
        <f>AA21-AB21</f>
        <v>-5</v>
      </c>
      <c r="AD21" s="180"/>
      <c r="AE21" s="180"/>
      <c r="AF21" s="180"/>
      <c r="AG21" s="181">
        <f>Z21*100000+AA21*10-AB21*9</f>
        <v>99959</v>
      </c>
      <c r="AH21" s="182">
        <f>IF(AG21="","",RANK(AG21,AG21:AG24,0)+ROW(A12)%%)</f>
        <v>4.0011999999999999</v>
      </c>
      <c r="AI21" s="182" t="str">
        <f>C21</f>
        <v>Niederlande</v>
      </c>
      <c r="AJ21" s="179">
        <f t="shared" ref="AJ21:AL24" si="5">Z21</f>
        <v>1</v>
      </c>
      <c r="AK21" s="179">
        <f t="shared" si="5"/>
        <v>4</v>
      </c>
      <c r="AL21" s="179">
        <f t="shared" si="5"/>
        <v>9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99959</v>
      </c>
      <c r="AS21" s="80">
        <f>ROUND(IF(AR21="","",RANK(AR21,AR21:AR24,0)+ROW(A12)%%),0)</f>
        <v>4</v>
      </c>
      <c r="AT21" s="71" t="str">
        <f t="shared" ref="AT21:AW24" si="6">AI21</f>
        <v>Niederlande</v>
      </c>
      <c r="AU21" s="71">
        <f t="shared" si="6"/>
        <v>1</v>
      </c>
      <c r="AV21" s="71">
        <f t="shared" si="6"/>
        <v>4</v>
      </c>
      <c r="AW21" s="71">
        <f t="shared" si="6"/>
        <v>9</v>
      </c>
      <c r="AX21" s="85"/>
      <c r="AY21" s="85"/>
      <c r="AZ21" s="98"/>
      <c r="BA21" s="41">
        <v>1</v>
      </c>
      <c r="BB21" s="218" t="str">
        <f>IF(E21="",C21,VLOOKUP(1,AS21:AT24,2,FALSE))</f>
        <v>Portugal</v>
      </c>
      <c r="BC21" s="40"/>
      <c r="BD21" s="43">
        <f>VLOOKUP(1,AS21:AW24,3,FALSE)</f>
        <v>9</v>
      </c>
      <c r="BE21" s="44">
        <f>VLOOKUP(1,AS21:AW24,4,FALSE)</f>
        <v>11</v>
      </c>
      <c r="BF21" s="116" t="s">
        <v>13</v>
      </c>
      <c r="BG21" s="44">
        <f>VLOOKUP(1,AS21:AW24,5,FALSE)</f>
        <v>4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5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5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4</v>
      </c>
      <c r="H22" s="32" t="s">
        <v>15</v>
      </c>
      <c r="I22" s="33"/>
      <c r="J22" s="98"/>
      <c r="K22" s="98"/>
      <c r="L22" s="104">
        <f t="shared" si="4"/>
        <v>-1</v>
      </c>
      <c r="M22" s="113"/>
      <c r="N22" s="113"/>
      <c r="O22" s="113">
        <f>IF($E22="",0,IF($E22&gt;$G22,3,IF($E22=$G22,1,0)))</f>
        <v>0</v>
      </c>
      <c r="P22" s="113">
        <f>IF($G22="",0,IF($E22&gt;$G22,0,IF($E22=$G22,1,3)))</f>
        <v>3</v>
      </c>
      <c r="Q22" s="113"/>
      <c r="R22" s="113"/>
      <c r="S22" s="113">
        <f>E22</f>
        <v>1</v>
      </c>
      <c r="T22" s="113">
        <f>G22</f>
        <v>4</v>
      </c>
      <c r="U22" s="113"/>
      <c r="V22" s="113"/>
      <c r="W22" s="113">
        <f>G22</f>
        <v>4</v>
      </c>
      <c r="X22" s="113">
        <f>E22</f>
        <v>1</v>
      </c>
      <c r="Y22" s="98"/>
      <c r="Z22" s="98">
        <f>N27</f>
        <v>6</v>
      </c>
      <c r="AA22" s="98">
        <f>R27</f>
        <v>7</v>
      </c>
      <c r="AB22" s="98">
        <f>V27</f>
        <v>5</v>
      </c>
      <c r="AC22" s="98">
        <f>AA22-AB22</f>
        <v>2</v>
      </c>
      <c r="AD22" s="104"/>
      <c r="AE22" s="104"/>
      <c r="AF22" s="104"/>
      <c r="AG22" s="181">
        <f>Z22*100000+AA22*10-AB22*9</f>
        <v>600025</v>
      </c>
      <c r="AH22" s="107">
        <f>IF(AG22="","",RANK(AG22,AG21:AG24,0)+ROW(A12)%%)</f>
        <v>2.0011999999999999</v>
      </c>
      <c r="AI22" s="107" t="str">
        <f>H21</f>
        <v>Dänemark</v>
      </c>
      <c r="AJ22" s="98">
        <f t="shared" si="5"/>
        <v>6</v>
      </c>
      <c r="AK22" s="98">
        <f t="shared" si="5"/>
        <v>7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600025</v>
      </c>
      <c r="AS22" s="80">
        <f>ROUND(IF(AR22="","",RANK(AR22,AR21:AR24,0)+ROW(A12)%%),0)</f>
        <v>2</v>
      </c>
      <c r="AT22" s="71" t="str">
        <f t="shared" si="6"/>
        <v>Dänemark</v>
      </c>
      <c r="AU22" s="71">
        <f t="shared" si="6"/>
        <v>6</v>
      </c>
      <c r="AV22" s="71">
        <f t="shared" si="6"/>
        <v>7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Dänemark</v>
      </c>
      <c r="BC22" s="33"/>
      <c r="BD22" s="36">
        <f>VLOOKUP(2,AS21:AW24,3,FALSE)</f>
        <v>6</v>
      </c>
      <c r="BE22" s="37">
        <f>VLOOKUP(2,AS21:AW24,4,FALSE)</f>
        <v>7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1</v>
      </c>
      <c r="AA23" s="186">
        <f>S27</f>
        <v>4</v>
      </c>
      <c r="AB23" s="186">
        <f>W27</f>
        <v>8</v>
      </c>
      <c r="AC23" s="186">
        <f>AA23-AB23</f>
        <v>-4</v>
      </c>
      <c r="AD23" s="187"/>
      <c r="AE23" s="187"/>
      <c r="AF23" s="187"/>
      <c r="AG23" s="181">
        <f>Z23*100000+AA23*10-AB23*9</f>
        <v>99968</v>
      </c>
      <c r="AH23" s="188">
        <f>IF(AG23="","",RANK(AG23,AG21:AG24,0)+ROW(A12)%%)</f>
        <v>3.0011999999999999</v>
      </c>
      <c r="AI23" s="188" t="str">
        <f>C22</f>
        <v>Deutschland</v>
      </c>
      <c r="AJ23" s="186">
        <f t="shared" si="5"/>
        <v>1</v>
      </c>
      <c r="AK23" s="186">
        <f t="shared" si="5"/>
        <v>4</v>
      </c>
      <c r="AL23" s="186">
        <f t="shared" si="5"/>
        <v>8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99968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1</v>
      </c>
      <c r="AV23" s="71">
        <f t="shared" si="6"/>
        <v>4</v>
      </c>
      <c r="AW23" s="71">
        <f t="shared" si="6"/>
        <v>8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1</v>
      </c>
      <c r="BE23" s="124">
        <f>VLOOKUP(3,AS21:AW24,4,FALSE)</f>
        <v>4</v>
      </c>
      <c r="BF23" s="116" t="s">
        <v>13</v>
      </c>
      <c r="BG23" s="124">
        <f>VLOOKUP(3,AS21:AW24,5,FALSE)</f>
        <v>8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Griechenland</v>
      </c>
      <c r="BM23" s="70"/>
      <c r="BN23" s="214">
        <v>1</v>
      </c>
      <c r="BO23" s="116" t="s">
        <v>13</v>
      </c>
      <c r="BP23" s="214">
        <v>3</v>
      </c>
      <c r="BQ23" s="13" t="str">
        <f>IF(BP14="","",IF(BN14=BP14,IF(BU14&gt;BW14,BL14,BQ14),IF(BN14&gt;BP14,BL14,BQ14)))</f>
        <v>Italien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Griechenland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10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2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2</v>
      </c>
      <c r="Y24" s="98"/>
      <c r="Z24" s="183">
        <f>P27</f>
        <v>9</v>
      </c>
      <c r="AA24" s="183">
        <f>T27</f>
        <v>11</v>
      </c>
      <c r="AB24" s="183">
        <f>X27</f>
        <v>4</v>
      </c>
      <c r="AC24" s="183">
        <f>AA24-AB24</f>
        <v>7</v>
      </c>
      <c r="AD24" s="184"/>
      <c r="AE24" s="184"/>
      <c r="AF24" s="184"/>
      <c r="AG24" s="181">
        <f>Z24*100000+AA24*10-AB24*9</f>
        <v>900074</v>
      </c>
      <c r="AH24" s="185">
        <f>IF(AG24="","",RANK(AG24,AG21:AG24,0)+ROW(A12)%%)</f>
        <v>1.0012000000000001</v>
      </c>
      <c r="AI24" s="185" t="str">
        <f>H22</f>
        <v>Portugal</v>
      </c>
      <c r="AJ24" s="183">
        <f t="shared" si="5"/>
        <v>9</v>
      </c>
      <c r="AK24" s="183">
        <f t="shared" si="5"/>
        <v>11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900074</v>
      </c>
      <c r="AS24" s="80">
        <f>ROUND(IF(AR24="","",RANK(AR24,AR21:AR24,0)+ROW(L15)%%),0)</f>
        <v>1</v>
      </c>
      <c r="AT24" s="71" t="str">
        <f t="shared" si="6"/>
        <v>Portugal</v>
      </c>
      <c r="AU24" s="71">
        <f t="shared" si="6"/>
        <v>9</v>
      </c>
      <c r="AV24" s="71">
        <f t="shared" si="6"/>
        <v>11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Niederlande</v>
      </c>
      <c r="BC24" s="123"/>
      <c r="BD24" s="124">
        <f>VLOOKUP(4,AS21:AW24,3,FALSE)</f>
        <v>1</v>
      </c>
      <c r="BE24" s="124">
        <f>VLOOKUP(4,AS21:AW24,4,FALSE)</f>
        <v>4</v>
      </c>
      <c r="BF24" s="116" t="s">
        <v>13</v>
      </c>
      <c r="BG24" s="124">
        <f>VLOOKUP(4,AS21:AW24,5,FALSE)</f>
        <v>9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1</v>
      </c>
      <c r="CD24" s="98">
        <f>IF(G24=Spielplan!G24,Punktemodus!$B$7,0)</f>
        <v>1</v>
      </c>
      <c r="CE24" s="98">
        <f>IF(E24=Spielplan!E24,IF(G24=Spielplan!G24,Punktemodus!$B$5,0),0)</f>
        <v>2</v>
      </c>
      <c r="CF24" s="117">
        <f>IF(Spielplan!E24&lt;&gt;"",SUM(BZ24:CE24),0)</f>
        <v>9</v>
      </c>
      <c r="CG24" s="98"/>
      <c r="CH24" s="105" t="s">
        <v>135</v>
      </c>
      <c r="CI24" s="98" t="str">
        <f>BL25</f>
        <v>Portugal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4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1</v>
      </c>
      <c r="R25" s="113"/>
      <c r="S25" s="113"/>
      <c r="T25" s="113">
        <f>G25</f>
        <v>4</v>
      </c>
      <c r="U25" s="113">
        <f>G25</f>
        <v>4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99959</v>
      </c>
      <c r="AO25" s="176">
        <f>AG22+SUM(AO21:AO24)</f>
        <v>600025</v>
      </c>
      <c r="AP25" s="176">
        <f>AG23+SUM(AP21:AP24)</f>
        <v>99968</v>
      </c>
      <c r="AQ25" s="176">
        <f>AG24+SUM(AQ21:AQ24)</f>
        <v>900074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Portugal</v>
      </c>
      <c r="BM25" s="70"/>
      <c r="BN25" s="214">
        <v>2</v>
      </c>
      <c r="BO25" s="116" t="s">
        <v>13</v>
      </c>
      <c r="BP25" s="214">
        <v>3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6</v>
      </c>
      <c r="CG25" s="98"/>
      <c r="CH25" s="105" t="s">
        <v>136</v>
      </c>
      <c r="CI25" s="98" t="str">
        <f>BQ23</f>
        <v>Italien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2</v>
      </c>
      <c r="F26" s="115" t="s">
        <v>13</v>
      </c>
      <c r="G26" s="214">
        <v>1</v>
      </c>
      <c r="H26" s="32" t="str">
        <f>C22</f>
        <v>Deutschland</v>
      </c>
      <c r="I26" s="33"/>
      <c r="J26" s="98"/>
      <c r="K26" s="98"/>
      <c r="L26" s="104">
        <f t="shared" si="4"/>
        <v>1</v>
      </c>
      <c r="M26" s="113"/>
      <c r="N26" s="113">
        <f>IF($E26="",0,IF($E26&gt;$G26,3,IF($E26=$G26,1,0)))</f>
        <v>3</v>
      </c>
      <c r="O26" s="113">
        <f>IF($G26="",0,IF($E26&gt;$G26,0,IF($E26=$G26,1,3)))</f>
        <v>0</v>
      </c>
      <c r="P26" s="113"/>
      <c r="Q26" s="113"/>
      <c r="R26" s="113">
        <f>E26</f>
        <v>2</v>
      </c>
      <c r="S26" s="113">
        <f>G26</f>
        <v>1</v>
      </c>
      <c r="T26" s="113"/>
      <c r="U26" s="113"/>
      <c r="V26" s="113">
        <f>G26</f>
        <v>1</v>
      </c>
      <c r="W26" s="113">
        <f>E26</f>
        <v>2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0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10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1</v>
      </c>
      <c r="N27" s="107">
        <f t="shared" si="7"/>
        <v>6</v>
      </c>
      <c r="O27" s="107">
        <f t="shared" si="7"/>
        <v>1</v>
      </c>
      <c r="P27" s="107">
        <f t="shared" si="7"/>
        <v>9</v>
      </c>
      <c r="Q27" s="107">
        <f t="shared" si="7"/>
        <v>4</v>
      </c>
      <c r="R27" s="107">
        <f t="shared" si="7"/>
        <v>7</v>
      </c>
      <c r="S27" s="107">
        <f t="shared" si="7"/>
        <v>4</v>
      </c>
      <c r="T27" s="107">
        <f t="shared" si="7"/>
        <v>11</v>
      </c>
      <c r="U27" s="107">
        <f t="shared" si="7"/>
        <v>9</v>
      </c>
      <c r="V27" s="107">
        <f t="shared" si="7"/>
        <v>5</v>
      </c>
      <c r="W27" s="107">
        <f t="shared" si="7"/>
        <v>8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22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2</v>
      </c>
      <c r="H32" s="23" t="s">
        <v>16</v>
      </c>
      <c r="I32" s="50"/>
      <c r="J32" s="98"/>
      <c r="K32" s="98"/>
      <c r="L32" s="104">
        <f t="shared" ref="L32:L37" si="8">IF(E32-G32&gt;0,1,IF(G32=E32,0,-1))</f>
        <v>-1</v>
      </c>
      <c r="M32" s="113">
        <f>IF($E32="",0,IF($E32&gt;$G32,3,IF($E32=G32,1,0)))</f>
        <v>0</v>
      </c>
      <c r="N32" s="113">
        <f>IF($G32="",0,IF($E32&gt;$G32,0,IF($E32=G32,1,3)))</f>
        <v>3</v>
      </c>
      <c r="O32" s="114"/>
      <c r="P32" s="114"/>
      <c r="Q32" s="113">
        <f>E32</f>
        <v>1</v>
      </c>
      <c r="R32" s="113">
        <f>G32</f>
        <v>2</v>
      </c>
      <c r="S32" s="113"/>
      <c r="T32" s="113"/>
      <c r="U32" s="113">
        <f>G32</f>
        <v>2</v>
      </c>
      <c r="V32" s="113">
        <f>E32</f>
        <v>1</v>
      </c>
      <c r="W32" s="113"/>
      <c r="X32" s="113"/>
      <c r="Y32" s="98"/>
      <c r="Z32" s="179">
        <f>M38</f>
        <v>6</v>
      </c>
      <c r="AA32" s="179">
        <f>Q38</f>
        <v>9</v>
      </c>
      <c r="AB32" s="179">
        <f>U38</f>
        <v>3</v>
      </c>
      <c r="AC32" s="179">
        <f>AA32-AB32</f>
        <v>6</v>
      </c>
      <c r="AD32" s="180"/>
      <c r="AE32" s="180"/>
      <c r="AF32" s="180"/>
      <c r="AG32" s="181">
        <f>Z32*100000+AA32*10-AB32*9</f>
        <v>600063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6</v>
      </c>
      <c r="AK32" s="179">
        <f t="shared" si="9"/>
        <v>9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600063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6</v>
      </c>
      <c r="AV32" s="71">
        <f t="shared" si="10"/>
        <v>9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9</v>
      </c>
      <c r="BE32" s="26">
        <f>VLOOKUP(1,AS32:AW35,4,FALSE)</f>
        <v>8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Italien</v>
      </c>
      <c r="BM32" s="70"/>
      <c r="BN32" s="214">
        <v>3</v>
      </c>
      <c r="BO32" s="116" t="s">
        <v>13</v>
      </c>
      <c r="BP32" s="214">
        <v>1</v>
      </c>
      <c r="BQ32" s="13" t="str">
        <f>IF(BP25="","",IF(BN25=BP25,IF(BU25&gt;BW25,BL25,BQ25),IF(BN25&gt;BP25,BL25,BQ25)))</f>
        <v>Spanien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Italien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15</v>
      </c>
      <c r="CM32" s="119">
        <f>CK32+CL32+CK33+CL33</f>
        <v>30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9</v>
      </c>
      <c r="AA33" s="98">
        <f>R38</f>
        <v>8</v>
      </c>
      <c r="AB33" s="98">
        <f>V38</f>
        <v>2</v>
      </c>
      <c r="AC33" s="98">
        <f>AA33-AB33</f>
        <v>6</v>
      </c>
      <c r="AD33" s="104"/>
      <c r="AE33" s="104"/>
      <c r="AF33" s="104"/>
      <c r="AG33" s="181">
        <f>Z33*100000+AA33*10-AB33*9</f>
        <v>900062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9</v>
      </c>
      <c r="AK33" s="98">
        <f t="shared" si="9"/>
        <v>8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900062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9</v>
      </c>
      <c r="AV33" s="71">
        <f t="shared" si="10"/>
        <v>8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6</v>
      </c>
      <c r="BE33" s="55">
        <f>VLOOKUP(2,AS32:AW35,4,FALSE)</f>
        <v>9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Spanien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15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5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5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5</v>
      </c>
      <c r="X34" s="113"/>
      <c r="Y34" s="98"/>
      <c r="Z34" s="186">
        <f>O38</f>
        <v>0</v>
      </c>
      <c r="AA34" s="186">
        <f>S38</f>
        <v>1</v>
      </c>
      <c r="AB34" s="186">
        <f>W38</f>
        <v>10</v>
      </c>
      <c r="AC34" s="186">
        <f>AA34-AB34</f>
        <v>-9</v>
      </c>
      <c r="AD34" s="187"/>
      <c r="AE34" s="187"/>
      <c r="AF34" s="187"/>
      <c r="AG34" s="181">
        <f>Z34*100000+AA34*10-AB34*9</f>
        <v>-80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10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-80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10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7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3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3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3</v>
      </c>
      <c r="Y35" s="98"/>
      <c r="Z35" s="183">
        <f>P38</f>
        <v>3</v>
      </c>
      <c r="AA35" s="183">
        <f>T38</f>
        <v>4</v>
      </c>
      <c r="AB35" s="183">
        <f>X38</f>
        <v>7</v>
      </c>
      <c r="AC35" s="183">
        <f>AA35-AB35</f>
        <v>-3</v>
      </c>
      <c r="AD35" s="184"/>
      <c r="AE35" s="184"/>
      <c r="AF35" s="184"/>
      <c r="AG35" s="181">
        <f>Z35*100000+AA35*10-AB35*9</f>
        <v>299977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4</v>
      </c>
      <c r="AL35" s="183">
        <f t="shared" si="9"/>
        <v>7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299977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4</v>
      </c>
      <c r="AW35" s="71">
        <f t="shared" si="10"/>
        <v>7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10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3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3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3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600063</v>
      </c>
      <c r="AO36" s="176">
        <f>AG33+SUM(AO32:AO35)</f>
        <v>900062</v>
      </c>
      <c r="AP36" s="176">
        <f>AG34+SUM(AP32:AP35)</f>
        <v>-80</v>
      </c>
      <c r="AQ36" s="176">
        <f>AG35+SUM(AQ32:AQ35)</f>
        <v>299977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3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3</v>
      </c>
      <c r="S37" s="113">
        <f>G37</f>
        <v>0</v>
      </c>
      <c r="T37" s="113"/>
      <c r="U37" s="113"/>
      <c r="V37" s="113">
        <f>G37</f>
        <v>0</v>
      </c>
      <c r="W37" s="113">
        <f>E37</f>
        <v>3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6</v>
      </c>
      <c r="N38" s="107">
        <f t="shared" si="11"/>
        <v>9</v>
      </c>
      <c r="O38" s="107">
        <f t="shared" si="11"/>
        <v>0</v>
      </c>
      <c r="P38" s="107">
        <f t="shared" si="11"/>
        <v>3</v>
      </c>
      <c r="Q38" s="107">
        <f t="shared" si="11"/>
        <v>9</v>
      </c>
      <c r="R38" s="107">
        <f t="shared" si="11"/>
        <v>8</v>
      </c>
      <c r="S38" s="107">
        <f t="shared" si="11"/>
        <v>1</v>
      </c>
      <c r="T38" s="107">
        <f t="shared" si="11"/>
        <v>4</v>
      </c>
      <c r="U38" s="107">
        <f t="shared" si="11"/>
        <v>3</v>
      </c>
      <c r="V38" s="107">
        <f t="shared" si="11"/>
        <v>2</v>
      </c>
      <c r="W38" s="107">
        <f t="shared" si="11"/>
        <v>10</v>
      </c>
      <c r="X38" s="107">
        <f t="shared" si="11"/>
        <v>7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25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Italien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Italien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80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9</v>
      </c>
      <c r="AA43" s="179">
        <f>Q49</f>
        <v>7</v>
      </c>
      <c r="AB43" s="179">
        <f>U49</f>
        <v>2</v>
      </c>
      <c r="AC43" s="179">
        <f>AA43-AB43</f>
        <v>5</v>
      </c>
      <c r="AD43" s="180"/>
      <c r="AE43" s="180"/>
      <c r="AF43" s="180"/>
      <c r="AG43" s="181">
        <f>Z43*100000+AA43*10-AB43*9</f>
        <v>900052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9</v>
      </c>
      <c r="AK43" s="179">
        <f t="shared" si="13"/>
        <v>7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900052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9</v>
      </c>
      <c r="AV43" s="71">
        <f t="shared" si="14"/>
        <v>7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9</v>
      </c>
      <c r="BE43" s="63">
        <f>VLOOKUP(1,AS43:AW46,4,FALSE)</f>
        <v>7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2</v>
      </c>
      <c r="U44" s="113"/>
      <c r="V44" s="113"/>
      <c r="W44" s="113">
        <f>G44</f>
        <v>2</v>
      </c>
      <c r="X44" s="113">
        <f>E44</f>
        <v>0</v>
      </c>
      <c r="Y44" s="98"/>
      <c r="Z44" s="98">
        <f>N49</f>
        <v>1</v>
      </c>
      <c r="AA44" s="98">
        <f>R49</f>
        <v>3</v>
      </c>
      <c r="AB44" s="98">
        <f>V49</f>
        <v>5</v>
      </c>
      <c r="AC44" s="98">
        <f>AA44-AB44</f>
        <v>-2</v>
      </c>
      <c r="AD44" s="104"/>
      <c r="AE44" s="104"/>
      <c r="AF44" s="104"/>
      <c r="AG44" s="181">
        <f>Z44*100000+AA44*10-AB44*9</f>
        <v>99985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1</v>
      </c>
      <c r="AK44" s="98">
        <f t="shared" si="13"/>
        <v>3</v>
      </c>
      <c r="AL44" s="98">
        <f t="shared" si="13"/>
        <v>5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99985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1</v>
      </c>
      <c r="AV44" s="71">
        <f t="shared" si="14"/>
        <v>3</v>
      </c>
      <c r="AW44" s="71">
        <f t="shared" si="14"/>
        <v>5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6</v>
      </c>
      <c r="BE44" s="67">
        <f>VLOOKUP(2,AS43:AW46,4,FALSE)</f>
        <v>5</v>
      </c>
      <c r="BF44" s="116" t="s">
        <v>13</v>
      </c>
      <c r="BG44" s="67">
        <f>VLOOKUP(2,AS43:AW46,5,FALSE)</f>
        <v>4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68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1</v>
      </c>
      <c r="AA45" s="186">
        <f>S49</f>
        <v>1</v>
      </c>
      <c r="AB45" s="186">
        <f>W49</f>
        <v>5</v>
      </c>
      <c r="AC45" s="186">
        <f>AA45-AB45</f>
        <v>-4</v>
      </c>
      <c r="AD45" s="187"/>
      <c r="AE45" s="187"/>
      <c r="AF45" s="187"/>
      <c r="AG45" s="181">
        <f>Z45*100000+AA45*10-AB45*9</f>
        <v>99965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1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99965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1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England</v>
      </c>
      <c r="BC45" s="123"/>
      <c r="BD45" s="124">
        <f>VLOOKUP(3,AS43:AW46,3,FALSE)</f>
        <v>1</v>
      </c>
      <c r="BE45" s="124">
        <f>VLOOKUP(3,AS43:AW46,4,FALSE)</f>
        <v>3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20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-1</v>
      </c>
      <c r="M46" s="113"/>
      <c r="N46" s="113">
        <f>IF($E46="",0,IF($E46&gt;$G46,3,IF($E46=$G46,1,0)))</f>
        <v>0</v>
      </c>
      <c r="O46" s="113"/>
      <c r="P46" s="113">
        <f>IF($G46="",0,IF($E46&gt;$G46,0,IF($E46=$G46,1,3)))</f>
        <v>3</v>
      </c>
      <c r="Q46" s="113"/>
      <c r="R46" s="113">
        <f>E46</f>
        <v>1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1</v>
      </c>
      <c r="Y46" s="98"/>
      <c r="Z46" s="183">
        <f>P49</f>
        <v>6</v>
      </c>
      <c r="AA46" s="183">
        <f>T49</f>
        <v>5</v>
      </c>
      <c r="AB46" s="183">
        <f>X49</f>
        <v>4</v>
      </c>
      <c r="AC46" s="183">
        <f>AA46-AB46</f>
        <v>1</v>
      </c>
      <c r="AD46" s="184"/>
      <c r="AE46" s="184"/>
      <c r="AF46" s="184"/>
      <c r="AG46" s="181">
        <f>Z46*100000+AA46*10-AB46*9</f>
        <v>600014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6</v>
      </c>
      <c r="AK46" s="183">
        <f t="shared" si="13"/>
        <v>5</v>
      </c>
      <c r="AL46" s="183">
        <f t="shared" si="13"/>
        <v>4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600014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6</v>
      </c>
      <c r="AV46" s="71">
        <f t="shared" si="14"/>
        <v>5</v>
      </c>
      <c r="AW46" s="71">
        <f t="shared" si="14"/>
        <v>4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1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3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3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3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900052</v>
      </c>
      <c r="AO47" s="176">
        <f>AG44+SUM(AO43:AO46)</f>
        <v>99985</v>
      </c>
      <c r="AP47" s="176">
        <f>AG45+SUM(AP43:AP46)</f>
        <v>99965</v>
      </c>
      <c r="AQ47" s="176">
        <f>AG46+SUM(AQ43:AQ46)</f>
        <v>600014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30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9</v>
      </c>
      <c r="N49" s="107">
        <f t="shared" ref="N49:X49" si="15">SUM(N43:N48)</f>
        <v>1</v>
      </c>
      <c r="O49" s="107">
        <f t="shared" si="15"/>
        <v>1</v>
      </c>
      <c r="P49" s="107">
        <f t="shared" si="15"/>
        <v>6</v>
      </c>
      <c r="Q49" s="107">
        <f t="shared" si="15"/>
        <v>7</v>
      </c>
      <c r="R49" s="107">
        <f t="shared" si="15"/>
        <v>3</v>
      </c>
      <c r="S49" s="107">
        <f t="shared" si="15"/>
        <v>1</v>
      </c>
      <c r="T49" s="107">
        <f t="shared" si="15"/>
        <v>5</v>
      </c>
      <c r="U49" s="107">
        <f t="shared" si="15"/>
        <v>2</v>
      </c>
      <c r="V49" s="107">
        <f t="shared" si="15"/>
        <v>5</v>
      </c>
      <c r="W49" s="107">
        <f t="shared" si="15"/>
        <v>5</v>
      </c>
      <c r="X49" s="107">
        <f t="shared" si="15"/>
        <v>4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12</v>
      </c>
      <c r="CG49" s="118">
        <f>CF16+CF27+CF38+CF49</f>
        <v>68</v>
      </c>
      <c r="CH49" s="98"/>
      <c r="CI49" s="98"/>
      <c r="CJ49" s="98"/>
      <c r="CK49" s="98"/>
      <c r="CL49" s="98"/>
      <c r="CM49" s="121">
        <f>CM41+CG49</f>
        <v>148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Q21" sqref="BQ21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Raphael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Raphael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6</v>
      </c>
      <c r="AA10" s="179">
        <f>Q16</f>
        <v>5</v>
      </c>
      <c r="AB10" s="179">
        <f>U16</f>
        <v>3</v>
      </c>
      <c r="AC10" s="179">
        <f>AA10-AB10</f>
        <v>2</v>
      </c>
      <c r="AD10" s="180"/>
      <c r="AE10" s="180"/>
      <c r="AF10" s="180"/>
      <c r="AG10" s="181">
        <f>Z10*100000+AA10*10-AB10*9</f>
        <v>600023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6</v>
      </c>
      <c r="AK10" s="179">
        <f t="shared" si="1"/>
        <v>5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600023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6</v>
      </c>
      <c r="AV10" s="71">
        <f t="shared" si="2"/>
        <v>5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6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0</v>
      </c>
      <c r="U11" s="113"/>
      <c r="V11" s="113"/>
      <c r="W11" s="113">
        <f>G11</f>
        <v>0</v>
      </c>
      <c r="X11" s="113">
        <f>E11</f>
        <v>3</v>
      </c>
      <c r="Y11" s="98"/>
      <c r="Z11" s="98">
        <f>N16</f>
        <v>4</v>
      </c>
      <c r="AA11" s="98">
        <f>R16</f>
        <v>3</v>
      </c>
      <c r="AB11" s="98">
        <f>V16</f>
        <v>3</v>
      </c>
      <c r="AC11" s="98">
        <f>AA11-AB11</f>
        <v>0</v>
      </c>
      <c r="AD11" s="104"/>
      <c r="AE11" s="104"/>
      <c r="AF11" s="104"/>
      <c r="AG11" s="181">
        <f>Z11*100000+AA11*10-AB11*9</f>
        <v>400003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4</v>
      </c>
      <c r="AK11" s="98">
        <f t="shared" si="1"/>
        <v>3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400003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4</v>
      </c>
      <c r="AV11" s="71">
        <f t="shared" si="2"/>
        <v>3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6</v>
      </c>
      <c r="AB12" s="186">
        <f>W16</f>
        <v>2</v>
      </c>
      <c r="AC12" s="186">
        <f>AA12-AB12</f>
        <v>4</v>
      </c>
      <c r="AD12" s="187"/>
      <c r="AE12" s="187"/>
      <c r="AF12" s="187"/>
      <c r="AG12" s="181">
        <f>Z12*100000+AA12*10-AB12*9</f>
        <v>700042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6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700042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6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4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1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1</v>
      </c>
      <c r="Y13" s="98"/>
      <c r="Z13" s="183">
        <f>P16</f>
        <v>0</v>
      </c>
      <c r="AA13" s="183">
        <f>T16</f>
        <v>0</v>
      </c>
      <c r="AB13" s="183">
        <f>X16</f>
        <v>6</v>
      </c>
      <c r="AC13" s="183">
        <f>AA13-AB13</f>
        <v>-6</v>
      </c>
      <c r="AD13" s="184"/>
      <c r="AE13" s="184"/>
      <c r="AF13" s="184"/>
      <c r="AG13" s="181">
        <f>Z13*100000+AA13*10-AB13*9</f>
        <v>-54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0</v>
      </c>
      <c r="AK13" s="183">
        <f t="shared" si="1"/>
        <v>0</v>
      </c>
      <c r="AL13" s="183">
        <f t="shared" si="1"/>
        <v>6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-54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0</v>
      </c>
      <c r="AV13" s="71">
        <f t="shared" si="2"/>
        <v>0</v>
      </c>
      <c r="AW13" s="71">
        <f t="shared" si="2"/>
        <v>6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600023</v>
      </c>
      <c r="AO14" s="176">
        <f>AG11+SUM(AO10:AO13)</f>
        <v>400003</v>
      </c>
      <c r="AP14" s="176">
        <f>AG12+SUM(AP10:AP13)</f>
        <v>700042</v>
      </c>
      <c r="AQ14" s="176">
        <f>AG13+SUM(AQ10:AQ13)</f>
        <v>-54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0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6</v>
      </c>
      <c r="N16" s="107">
        <f t="shared" si="3"/>
        <v>4</v>
      </c>
      <c r="O16" s="107">
        <f t="shared" si="3"/>
        <v>7</v>
      </c>
      <c r="P16" s="107">
        <f t="shared" si="3"/>
        <v>0</v>
      </c>
      <c r="Q16" s="107">
        <f t="shared" si="3"/>
        <v>5</v>
      </c>
      <c r="R16" s="107">
        <f t="shared" si="3"/>
        <v>3</v>
      </c>
      <c r="S16" s="107">
        <f t="shared" si="3"/>
        <v>6</v>
      </c>
      <c r="T16" s="107">
        <f t="shared" si="3"/>
        <v>0</v>
      </c>
      <c r="U16" s="107">
        <f t="shared" si="3"/>
        <v>3</v>
      </c>
      <c r="V16" s="107">
        <f t="shared" si="3"/>
        <v>3</v>
      </c>
      <c r="W16" s="107">
        <f t="shared" si="3"/>
        <v>2</v>
      </c>
      <c r="X16" s="107">
        <f t="shared" si="3"/>
        <v>6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9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3</v>
      </c>
      <c r="AC21" s="179">
        <f>AA21-AB21</f>
        <v>2</v>
      </c>
      <c r="AD21" s="180"/>
      <c r="AE21" s="180"/>
      <c r="AF21" s="180"/>
      <c r="AG21" s="181">
        <f>Z21*100000+AA21*10-AB21*9</f>
        <v>700023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5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700023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5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7</v>
      </c>
      <c r="AC22" s="98">
        <f>AA22-AB22</f>
        <v>-6</v>
      </c>
      <c r="AD22" s="104"/>
      <c r="AE22" s="104"/>
      <c r="AF22" s="104"/>
      <c r="AG22" s="181">
        <f>Z22*100000+AA22*10-AB22*9</f>
        <v>-53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5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7</v>
      </c>
      <c r="AB23" s="186">
        <f>W27</f>
        <v>3</v>
      </c>
      <c r="AC23" s="186">
        <f>AA23-AB23</f>
        <v>4</v>
      </c>
      <c r="AD23" s="187"/>
      <c r="AE23" s="187"/>
      <c r="AF23" s="187"/>
      <c r="AG23" s="181">
        <f>Z23*100000+AA23*10-AB23*9</f>
        <v>700043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7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7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3</v>
      </c>
      <c r="AB24" s="183">
        <f>X27</f>
        <v>3</v>
      </c>
      <c r="AC24" s="183">
        <f>AA24-AB24</f>
        <v>0</v>
      </c>
      <c r="AD24" s="184"/>
      <c r="AE24" s="184"/>
      <c r="AF24" s="184"/>
      <c r="AG24" s="181">
        <f>Z24*100000+AA24*10-AB24*9</f>
        <v>300003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3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300003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3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700023</v>
      </c>
      <c r="AO25" s="176">
        <f>AG22+SUM(AO21:AO24)</f>
        <v>-53</v>
      </c>
      <c r="AP25" s="176">
        <f>AG23+SUM(AP21:AP24)</f>
        <v>700043</v>
      </c>
      <c r="AQ25" s="176">
        <f>AG24+SUM(AQ21:AQ24)</f>
        <v>300003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3</v>
      </c>
      <c r="BO25" s="116" t="s">
        <v>13</v>
      </c>
      <c r="BP25" s="214">
        <v>1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0</v>
      </c>
      <c r="O27" s="107">
        <f t="shared" si="7"/>
        <v>7</v>
      </c>
      <c r="P27" s="107">
        <f t="shared" si="7"/>
        <v>3</v>
      </c>
      <c r="Q27" s="107">
        <f t="shared" si="7"/>
        <v>5</v>
      </c>
      <c r="R27" s="107">
        <f t="shared" si="7"/>
        <v>1</v>
      </c>
      <c r="S27" s="107">
        <f t="shared" si="7"/>
        <v>7</v>
      </c>
      <c r="T27" s="107">
        <f t="shared" si="7"/>
        <v>3</v>
      </c>
      <c r="U27" s="107">
        <f t="shared" si="7"/>
        <v>3</v>
      </c>
      <c r="V27" s="107">
        <f t="shared" si="7"/>
        <v>7</v>
      </c>
      <c r="W27" s="107">
        <f t="shared" si="7"/>
        <v>3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18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7</v>
      </c>
      <c r="AB32" s="179">
        <f>U38</f>
        <v>2</v>
      </c>
      <c r="AC32" s="179">
        <f>AA32-AB32</f>
        <v>5</v>
      </c>
      <c r="AD32" s="180"/>
      <c r="AE32" s="180"/>
      <c r="AF32" s="180"/>
      <c r="AG32" s="181">
        <f>Z32*100000+AA32*10-AB32*9</f>
        <v>900052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7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900052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7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7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Niederlande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Niederlande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1</v>
      </c>
      <c r="T33" s="113">
        <f>G33</f>
        <v>1</v>
      </c>
      <c r="U33" s="113"/>
      <c r="V33" s="113"/>
      <c r="W33" s="113">
        <f>G33</f>
        <v>1</v>
      </c>
      <c r="X33" s="113">
        <f>E33</f>
        <v>1</v>
      </c>
      <c r="Y33" s="98"/>
      <c r="Z33" s="98">
        <f>N38</f>
        <v>4</v>
      </c>
      <c r="AA33" s="98">
        <f>R38</f>
        <v>4</v>
      </c>
      <c r="AB33" s="98">
        <f>V38</f>
        <v>4</v>
      </c>
      <c r="AC33" s="98">
        <f>AA33-AB33</f>
        <v>0</v>
      </c>
      <c r="AD33" s="104"/>
      <c r="AE33" s="104"/>
      <c r="AF33" s="104"/>
      <c r="AG33" s="181">
        <f>Z33*100000+AA33*10-AB33*9</f>
        <v>400004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4</v>
      </c>
      <c r="AK33" s="98">
        <f t="shared" si="9"/>
        <v>4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400004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4</v>
      </c>
      <c r="AV33" s="71">
        <f t="shared" si="10"/>
        <v>4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2</v>
      </c>
      <c r="AA34" s="186">
        <f>S38</f>
        <v>2</v>
      </c>
      <c r="AB34" s="186">
        <f>W38</f>
        <v>5</v>
      </c>
      <c r="AC34" s="186">
        <f>AA34-AB34</f>
        <v>-3</v>
      </c>
      <c r="AD34" s="187"/>
      <c r="AE34" s="187"/>
      <c r="AF34" s="187"/>
      <c r="AG34" s="181">
        <f>Z34*100000+AA34*10-AB34*9</f>
        <v>199975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2</v>
      </c>
      <c r="AK34" s="186">
        <f t="shared" si="9"/>
        <v>2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199975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2</v>
      </c>
      <c r="AV34" s="71">
        <f t="shared" si="10"/>
        <v>2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2</v>
      </c>
      <c r="BE34" s="124">
        <f>VLOOKUP(3,AS32:AW35,4,FALSE)</f>
        <v>2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1</v>
      </c>
      <c r="AA35" s="183">
        <f>T38</f>
        <v>3</v>
      </c>
      <c r="AB35" s="183">
        <f>X38</f>
        <v>5</v>
      </c>
      <c r="AC35" s="183">
        <f>AA35-AB35</f>
        <v>-2</v>
      </c>
      <c r="AD35" s="184"/>
      <c r="AE35" s="184"/>
      <c r="AF35" s="184"/>
      <c r="AG35" s="181">
        <f>Z35*100000+AA35*10-AB35*9</f>
        <v>99985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1</v>
      </c>
      <c r="AK35" s="183">
        <f t="shared" si="9"/>
        <v>3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99985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1</v>
      </c>
      <c r="AV35" s="71">
        <f t="shared" si="10"/>
        <v>3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1</v>
      </c>
      <c r="BE35" s="124">
        <f>VLOOKUP(4,AS32:AW35,4,FALSE)</f>
        <v>3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900052</v>
      </c>
      <c r="AO36" s="176">
        <f>AG33+SUM(AO32:AO35)</f>
        <v>400004</v>
      </c>
      <c r="AP36" s="176">
        <f>AG34+SUM(AP32:AP35)</f>
        <v>199975</v>
      </c>
      <c r="AQ36" s="176">
        <f>AG35+SUM(AQ32:AQ35)</f>
        <v>99985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2</v>
      </c>
      <c r="P38" s="107">
        <f t="shared" si="11"/>
        <v>1</v>
      </c>
      <c r="Q38" s="107">
        <f t="shared" si="11"/>
        <v>7</v>
      </c>
      <c r="R38" s="107">
        <f t="shared" si="11"/>
        <v>4</v>
      </c>
      <c r="S38" s="107">
        <f t="shared" si="11"/>
        <v>2</v>
      </c>
      <c r="T38" s="107">
        <f t="shared" si="11"/>
        <v>3</v>
      </c>
      <c r="U38" s="107">
        <f t="shared" si="11"/>
        <v>2</v>
      </c>
      <c r="V38" s="107">
        <f t="shared" si="11"/>
        <v>4</v>
      </c>
      <c r="W38" s="107">
        <f t="shared" si="11"/>
        <v>5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14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49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6</v>
      </c>
      <c r="AB43" s="179">
        <f>U49</f>
        <v>3</v>
      </c>
      <c r="AC43" s="179">
        <f>AA43-AB43</f>
        <v>3</v>
      </c>
      <c r="AD43" s="180"/>
      <c r="AE43" s="180"/>
      <c r="AF43" s="180"/>
      <c r="AG43" s="181">
        <f>Z43*100000+AA43*10-AB43*9</f>
        <v>700033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6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6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5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Z44*100000+AA44*10-AB44*9</f>
        <v>500023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5</v>
      </c>
      <c r="AK44" s="98">
        <f t="shared" si="13"/>
        <v>5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500023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5</v>
      </c>
      <c r="AV44" s="71">
        <f t="shared" si="14"/>
        <v>5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5</v>
      </c>
      <c r="BE44" s="67">
        <f>VLOOKUP(2,AS43:AW46,4,FALSE)</f>
        <v>5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59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1</v>
      </c>
      <c r="AB45" s="186">
        <f>W49</f>
        <v>5</v>
      </c>
      <c r="AC45" s="186">
        <f>AA45-AB45</f>
        <v>-4</v>
      </c>
      <c r="AD45" s="187"/>
      <c r="AE45" s="187"/>
      <c r="AF45" s="187"/>
      <c r="AG45" s="181">
        <f>Z45*100000+AA45*10-AB45*9</f>
        <v>-35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-35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2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4</v>
      </c>
      <c r="AA46" s="183">
        <f>T49</f>
        <v>2</v>
      </c>
      <c r="AB46" s="183">
        <f>X49</f>
        <v>3</v>
      </c>
      <c r="AC46" s="183">
        <f>AA46-AB46</f>
        <v>-1</v>
      </c>
      <c r="AD46" s="184"/>
      <c r="AE46" s="184"/>
      <c r="AF46" s="184"/>
      <c r="AG46" s="181">
        <f>Z46*100000+AA46*10-AB46*9</f>
        <v>399993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2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399993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2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700033</v>
      </c>
      <c r="AO47" s="176">
        <f>AG44+SUM(AO43:AO46)</f>
        <v>500023</v>
      </c>
      <c r="AP47" s="176">
        <f>AG45+SUM(AP43:AP46)</f>
        <v>-35</v>
      </c>
      <c r="AQ47" s="176">
        <f>AG46+SUM(AQ43:AQ46)</f>
        <v>399993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0</v>
      </c>
      <c r="T48" s="113"/>
      <c r="U48" s="113"/>
      <c r="V48" s="113">
        <f>G48</f>
        <v>0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5</v>
      </c>
      <c r="O49" s="107">
        <f t="shared" si="15"/>
        <v>0</v>
      </c>
      <c r="P49" s="107">
        <f t="shared" si="15"/>
        <v>4</v>
      </c>
      <c r="Q49" s="107">
        <f t="shared" si="15"/>
        <v>6</v>
      </c>
      <c r="R49" s="107">
        <f t="shared" si="15"/>
        <v>5</v>
      </c>
      <c r="S49" s="107">
        <f t="shared" si="15"/>
        <v>1</v>
      </c>
      <c r="T49" s="107">
        <f t="shared" si="15"/>
        <v>2</v>
      </c>
      <c r="U49" s="107">
        <f t="shared" si="15"/>
        <v>3</v>
      </c>
      <c r="V49" s="107">
        <f t="shared" si="15"/>
        <v>3</v>
      </c>
      <c r="W49" s="107">
        <f t="shared" si="15"/>
        <v>5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108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18</v>
      </c>
      <c r="CG49" s="118">
        <f>CF16+CF27+CF38+CF49</f>
        <v>59</v>
      </c>
      <c r="CH49" s="98"/>
      <c r="CI49" s="98"/>
      <c r="CJ49" s="98"/>
      <c r="CK49" s="98"/>
      <c r="CL49" s="98"/>
      <c r="CM49" s="121">
        <f>CM41+CG49</f>
        <v>108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O55"/>
  <sheetViews>
    <sheetView topLeftCell="A7"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356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Stefan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Stefan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3</v>
      </c>
      <c r="AA10" s="179">
        <f>Q16</f>
        <v>2</v>
      </c>
      <c r="AB10" s="179">
        <f>U16</f>
        <v>4</v>
      </c>
      <c r="AC10" s="179">
        <f>AA10-AB10</f>
        <v>-2</v>
      </c>
      <c r="AD10" s="180"/>
      <c r="AE10" s="180"/>
      <c r="AF10" s="180"/>
      <c r="AG10" s="181">
        <f>Z10*100000+AA10*10-AB10*9</f>
        <v>299984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3</v>
      </c>
      <c r="AK10" s="179">
        <f t="shared" si="1"/>
        <v>2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299984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2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9</v>
      </c>
      <c r="BE10" s="20">
        <f>VLOOKUP(1,AS10:AW13,4,FALSE)</f>
        <v>6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1</v>
      </c>
      <c r="AA11" s="98">
        <f>R16</f>
        <v>2</v>
      </c>
      <c r="AB11" s="98">
        <f>V16</f>
        <v>5</v>
      </c>
      <c r="AC11" s="98">
        <f>AA11-AB11</f>
        <v>-3</v>
      </c>
      <c r="AD11" s="104"/>
      <c r="AE11" s="104"/>
      <c r="AF11" s="104"/>
      <c r="AG11" s="181">
        <f>Z11*100000+AA11*10-AB11*9</f>
        <v>99975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2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2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4</v>
      </c>
      <c r="BE11" s="30">
        <f>VLOOKUP(2,AS10:AW13,4,FALSE)</f>
        <v>5</v>
      </c>
      <c r="BF11" s="116" t="s">
        <v>13</v>
      </c>
      <c r="BG11" s="30">
        <f>VLOOKUP(2,AS10:AW13,5,FALSE)</f>
        <v>5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0</v>
      </c>
      <c r="X12" s="113"/>
      <c r="Y12" s="98"/>
      <c r="Z12" s="186">
        <f>O16</f>
        <v>9</v>
      </c>
      <c r="AA12" s="186">
        <f>S16</f>
        <v>6</v>
      </c>
      <c r="AB12" s="186">
        <f>W16</f>
        <v>1</v>
      </c>
      <c r="AC12" s="186">
        <f>AA12-AB12</f>
        <v>5</v>
      </c>
      <c r="AD12" s="187"/>
      <c r="AE12" s="187"/>
      <c r="AF12" s="187"/>
      <c r="AG12" s="181">
        <f>Z12*100000+AA12*10-AB12*9</f>
        <v>900051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9</v>
      </c>
      <c r="AK12" s="186">
        <f t="shared" si="1"/>
        <v>6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900051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9</v>
      </c>
      <c r="AV12" s="71">
        <f t="shared" si="2"/>
        <v>6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3</v>
      </c>
      <c r="BE12" s="124">
        <f>VLOOKUP(3,AS10:AW13,4,FALSE)</f>
        <v>2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2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2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2</v>
      </c>
      <c r="Y13" s="98"/>
      <c r="Z13" s="183">
        <f>P16</f>
        <v>4</v>
      </c>
      <c r="AA13" s="183">
        <f>T16</f>
        <v>5</v>
      </c>
      <c r="AB13" s="183">
        <f>X16</f>
        <v>5</v>
      </c>
      <c r="AC13" s="183">
        <f>AA13-AB13</f>
        <v>0</v>
      </c>
      <c r="AD13" s="184"/>
      <c r="AE13" s="184"/>
      <c r="AF13" s="184"/>
      <c r="AG13" s="181">
        <f>Z13*100000+AA13*10-AB13*9</f>
        <v>400005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4</v>
      </c>
      <c r="AK13" s="183">
        <f t="shared" si="1"/>
        <v>5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400005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4</v>
      </c>
      <c r="AV13" s="71">
        <f t="shared" si="2"/>
        <v>5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299984</v>
      </c>
      <c r="AO14" s="176">
        <f>AG11+SUM(AO10:AO13)</f>
        <v>99975</v>
      </c>
      <c r="AP14" s="176">
        <f>AG12+SUM(AP10:AP13)</f>
        <v>900051</v>
      </c>
      <c r="AQ14" s="176">
        <f>AG13+SUM(AQ10:AQ13)</f>
        <v>400005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1</v>
      </c>
      <c r="O16" s="107">
        <f t="shared" si="3"/>
        <v>9</v>
      </c>
      <c r="P16" s="107">
        <f t="shared" si="3"/>
        <v>4</v>
      </c>
      <c r="Q16" s="107">
        <f t="shared" si="3"/>
        <v>2</v>
      </c>
      <c r="R16" s="107">
        <f t="shared" si="3"/>
        <v>2</v>
      </c>
      <c r="S16" s="107">
        <f t="shared" si="3"/>
        <v>6</v>
      </c>
      <c r="T16" s="107">
        <f t="shared" si="3"/>
        <v>5</v>
      </c>
      <c r="U16" s="107">
        <f t="shared" si="3"/>
        <v>4</v>
      </c>
      <c r="V16" s="107">
        <f t="shared" si="3"/>
        <v>5</v>
      </c>
      <c r="W16" s="107">
        <f t="shared" si="3"/>
        <v>1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1</v>
      </c>
      <c r="BQ16" s="10" t="str">
        <f>BB33</f>
        <v>Kroatien</v>
      </c>
      <c r="BR16" s="53"/>
      <c r="BS16" s="57" t="s">
        <v>26</v>
      </c>
      <c r="BT16" s="98"/>
      <c r="BU16" s="214">
        <v>3</v>
      </c>
      <c r="BV16" s="116" t="s">
        <v>13</v>
      </c>
      <c r="BW16" s="214">
        <v>2</v>
      </c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6</v>
      </c>
      <c r="AA21" s="179">
        <f>Q27</f>
        <v>6</v>
      </c>
      <c r="AB21" s="179">
        <f>U27</f>
        <v>3</v>
      </c>
      <c r="AC21" s="179">
        <f>AA21-AB21</f>
        <v>3</v>
      </c>
      <c r="AD21" s="180"/>
      <c r="AE21" s="180"/>
      <c r="AF21" s="180"/>
      <c r="AG21" s="181">
        <f>Z21*100000+AA21*10-AB21*9</f>
        <v>600033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6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600033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6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6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7</v>
      </c>
      <c r="AC22" s="98">
        <f>AA22-AB22</f>
        <v>-6</v>
      </c>
      <c r="AD22" s="104"/>
      <c r="AE22" s="104"/>
      <c r="AF22" s="104"/>
      <c r="AG22" s="181">
        <f>Z22*100000+AA22*10-AB22*9</f>
        <v>-53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9</v>
      </c>
      <c r="AA23" s="186">
        <f>S27</f>
        <v>6</v>
      </c>
      <c r="AB23" s="186">
        <f>W27</f>
        <v>2</v>
      </c>
      <c r="AC23" s="186">
        <f>AA23-AB23</f>
        <v>4</v>
      </c>
      <c r="AD23" s="187"/>
      <c r="AE23" s="187"/>
      <c r="AF23" s="187"/>
      <c r="AG23" s="181">
        <f>Z23*100000+AA23*10-AB23*9</f>
        <v>900042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6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900042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6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3</v>
      </c>
      <c r="AB24" s="183">
        <f>X27</f>
        <v>4</v>
      </c>
      <c r="AC24" s="183">
        <f>AA24-AB24</f>
        <v>-1</v>
      </c>
      <c r="AD24" s="184"/>
      <c r="AE24" s="184"/>
      <c r="AF24" s="184"/>
      <c r="AG24" s="181">
        <f>Z24*100000+AA24*10-AB24*9</f>
        <v>299994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3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299994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3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600033</v>
      </c>
      <c r="AO25" s="176">
        <f>AG22+SUM(AO21:AO24)</f>
        <v>-53</v>
      </c>
      <c r="AP25" s="176">
        <f>AG23+SUM(AP21:AP24)</f>
        <v>900042</v>
      </c>
      <c r="AQ25" s="176">
        <f>AG24+SUM(AQ21:AQ24)</f>
        <v>299994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0</v>
      </c>
      <c r="O27" s="107">
        <f t="shared" si="7"/>
        <v>9</v>
      </c>
      <c r="P27" s="107">
        <f t="shared" si="7"/>
        <v>3</v>
      </c>
      <c r="Q27" s="107">
        <f t="shared" si="7"/>
        <v>6</v>
      </c>
      <c r="R27" s="107">
        <f t="shared" si="7"/>
        <v>1</v>
      </c>
      <c r="S27" s="107">
        <f t="shared" si="7"/>
        <v>6</v>
      </c>
      <c r="T27" s="107">
        <f t="shared" si="7"/>
        <v>3</v>
      </c>
      <c r="U27" s="107">
        <f t="shared" si="7"/>
        <v>3</v>
      </c>
      <c r="V27" s="107">
        <f t="shared" si="7"/>
        <v>7</v>
      </c>
      <c r="W27" s="107">
        <f t="shared" si="7"/>
        <v>2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26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0</v>
      </c>
      <c r="S32" s="113"/>
      <c r="T32" s="113"/>
      <c r="U32" s="113">
        <f>G32</f>
        <v>0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8</v>
      </c>
      <c r="AB32" s="179">
        <f>U38</f>
        <v>2</v>
      </c>
      <c r="AC32" s="179">
        <f>AA32-AB32</f>
        <v>6</v>
      </c>
      <c r="AD32" s="180"/>
      <c r="AE32" s="180"/>
      <c r="AF32" s="180"/>
      <c r="AG32" s="181">
        <f>Z32*100000+AA32*10-AB32*9</f>
        <v>900062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8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8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8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4</v>
      </c>
      <c r="AA33" s="98">
        <f>R38</f>
        <v>2</v>
      </c>
      <c r="AB33" s="98">
        <f>V38</f>
        <v>3</v>
      </c>
      <c r="AC33" s="98">
        <f>AA33-AB33</f>
        <v>-1</v>
      </c>
      <c r="AD33" s="104"/>
      <c r="AE33" s="104"/>
      <c r="AF33" s="104"/>
      <c r="AG33" s="181">
        <f>Z33*100000+AA33*10-AB33*9</f>
        <v>399993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4</v>
      </c>
      <c r="AK33" s="98">
        <f t="shared" si="9"/>
        <v>2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399993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4</v>
      </c>
      <c r="AV33" s="71">
        <f t="shared" si="10"/>
        <v>2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4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4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4</v>
      </c>
      <c r="X34" s="113"/>
      <c r="Y34" s="98"/>
      <c r="Z34" s="186">
        <f>O38</f>
        <v>0</v>
      </c>
      <c r="AA34" s="186">
        <f>S38</f>
        <v>1</v>
      </c>
      <c r="AB34" s="186">
        <f>W38</f>
        <v>7</v>
      </c>
      <c r="AC34" s="186">
        <f>AA34-AB34</f>
        <v>-6</v>
      </c>
      <c r="AD34" s="187"/>
      <c r="AE34" s="187"/>
      <c r="AF34" s="187"/>
      <c r="AG34" s="181">
        <f>Z34*100000+AA34*10-AB34*9</f>
        <v>-53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-53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4</v>
      </c>
      <c r="BE34" s="124">
        <f>VLOOKUP(3,AS32:AW35,4,FALSE)</f>
        <v>2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1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4</v>
      </c>
      <c r="AB35" s="183">
        <f>X38</f>
        <v>3</v>
      </c>
      <c r="AC35" s="183">
        <f>AA35-AB35</f>
        <v>1</v>
      </c>
      <c r="AD35" s="184"/>
      <c r="AE35" s="184"/>
      <c r="AF35" s="184"/>
      <c r="AG35" s="181">
        <f>Z35*100000+AA35*10-AB35*9</f>
        <v>400013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4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400013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4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900062</v>
      </c>
      <c r="AO36" s="176">
        <f>AG33+SUM(AO32:AO35)</f>
        <v>399993</v>
      </c>
      <c r="AP36" s="176">
        <f>AG34+SUM(AP32:AP35)</f>
        <v>-53</v>
      </c>
      <c r="AQ36" s="176">
        <f>AG35+SUM(AQ32:AQ35)</f>
        <v>400013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0</v>
      </c>
      <c r="P38" s="107">
        <f t="shared" si="11"/>
        <v>4</v>
      </c>
      <c r="Q38" s="107">
        <f t="shared" si="11"/>
        <v>8</v>
      </c>
      <c r="R38" s="107">
        <f t="shared" si="11"/>
        <v>2</v>
      </c>
      <c r="S38" s="107">
        <f t="shared" si="11"/>
        <v>1</v>
      </c>
      <c r="T38" s="107">
        <f t="shared" si="11"/>
        <v>4</v>
      </c>
      <c r="U38" s="107">
        <f t="shared" si="11"/>
        <v>2</v>
      </c>
      <c r="V38" s="107">
        <f t="shared" si="11"/>
        <v>3</v>
      </c>
      <c r="W38" s="107">
        <f t="shared" si="11"/>
        <v>7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31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6</v>
      </c>
      <c r="AA43" s="179">
        <f>Q49</f>
        <v>5</v>
      </c>
      <c r="AB43" s="179">
        <f>U49</f>
        <v>2</v>
      </c>
      <c r="AC43" s="179">
        <f>AA43-AB43</f>
        <v>3</v>
      </c>
      <c r="AD43" s="180"/>
      <c r="AE43" s="180"/>
      <c r="AF43" s="180"/>
      <c r="AG43" s="181">
        <f>Z43*100000+AA43*10-AB43*9</f>
        <v>600032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5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600032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5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9</v>
      </c>
      <c r="BE43" s="63">
        <f>VLOOKUP(1,AS43:AW46,4,FALSE)</f>
        <v>6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9</v>
      </c>
      <c r="AA44" s="98">
        <f>R49</f>
        <v>6</v>
      </c>
      <c r="AB44" s="98">
        <f>V49</f>
        <v>2</v>
      </c>
      <c r="AC44" s="98">
        <f>AA44-AB44</f>
        <v>4</v>
      </c>
      <c r="AD44" s="104"/>
      <c r="AE44" s="104"/>
      <c r="AF44" s="104"/>
      <c r="AG44" s="181">
        <f>Z44*100000+AA44*10-AB44*9</f>
        <v>900042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9</v>
      </c>
      <c r="AK44" s="98">
        <f t="shared" si="13"/>
        <v>6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900042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9</v>
      </c>
      <c r="AV44" s="71">
        <f t="shared" si="14"/>
        <v>6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5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90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2</v>
      </c>
      <c r="AB45" s="186">
        <f>W49</f>
        <v>6</v>
      </c>
      <c r="AC45" s="186">
        <f>AA45-AB45</f>
        <v>-4</v>
      </c>
      <c r="AD45" s="187"/>
      <c r="AE45" s="187"/>
      <c r="AF45" s="187"/>
      <c r="AG45" s="181">
        <f>Z45*100000+AA45*10-AB45*9</f>
        <v>-34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2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-34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2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3</v>
      </c>
      <c r="BE45" s="124">
        <f>VLOOKUP(3,AS43:AW46,4,FALSE)</f>
        <v>2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2</v>
      </c>
      <c r="Y46" s="98"/>
      <c r="Z46" s="183">
        <f>P49</f>
        <v>3</v>
      </c>
      <c r="AA46" s="183">
        <f>T49</f>
        <v>2</v>
      </c>
      <c r="AB46" s="183">
        <f>X49</f>
        <v>5</v>
      </c>
      <c r="AC46" s="183">
        <f>AA46-AB46</f>
        <v>-3</v>
      </c>
      <c r="AD46" s="184"/>
      <c r="AE46" s="184"/>
      <c r="AF46" s="184"/>
      <c r="AG46" s="181">
        <f>Z46*100000+AA46*10-AB46*9</f>
        <v>299975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3</v>
      </c>
      <c r="AK46" s="183">
        <f t="shared" si="13"/>
        <v>2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299975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3</v>
      </c>
      <c r="AV46" s="71">
        <f t="shared" si="14"/>
        <v>2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2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600032</v>
      </c>
      <c r="AO47" s="176">
        <f>AG44+SUM(AO43:AO46)</f>
        <v>900042</v>
      </c>
      <c r="AP47" s="176">
        <f>AG45+SUM(AP43:AP46)</f>
        <v>-34</v>
      </c>
      <c r="AQ47" s="176">
        <f>AG46+SUM(AQ43:AQ46)</f>
        <v>299975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9</v>
      </c>
      <c r="O49" s="107">
        <f t="shared" si="15"/>
        <v>0</v>
      </c>
      <c r="P49" s="107">
        <f t="shared" si="15"/>
        <v>3</v>
      </c>
      <c r="Q49" s="107">
        <f t="shared" si="15"/>
        <v>5</v>
      </c>
      <c r="R49" s="107">
        <f t="shared" si="15"/>
        <v>6</v>
      </c>
      <c r="S49" s="107">
        <f t="shared" si="15"/>
        <v>2</v>
      </c>
      <c r="T49" s="107">
        <f t="shared" si="15"/>
        <v>2</v>
      </c>
      <c r="U49" s="107">
        <f t="shared" si="15"/>
        <v>2</v>
      </c>
      <c r="V49" s="107">
        <f t="shared" si="15"/>
        <v>2</v>
      </c>
      <c r="W49" s="107">
        <f t="shared" si="15"/>
        <v>6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157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20</v>
      </c>
      <c r="CG49" s="118">
        <f>CF16+CF27+CF38+CF49</f>
        <v>90</v>
      </c>
      <c r="CH49" s="98"/>
      <c r="CI49" s="98"/>
      <c r="CJ49" s="98"/>
      <c r="CK49" s="98"/>
      <c r="CL49" s="98"/>
      <c r="CM49" s="121">
        <f>CM41+CG49</f>
        <v>157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1181102362204722" right="0.15748031496062992" top="0.27559055118110237" bottom="0.31496062992125984" header="0.19685039370078741" footer="0.19685039370078741"/>
  <pageSetup paperSize="9" scale="43" orientation="landscape" r:id="rId1"/>
  <headerFooter alignWithMargins="0">
    <oddFooter>&amp;R&amp;8www.podlech.ch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/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Konrad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Konrad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7</v>
      </c>
      <c r="AA10" s="179">
        <f>Q16</f>
        <v>3</v>
      </c>
      <c r="AB10" s="179">
        <f>U16</f>
        <v>1</v>
      </c>
      <c r="AC10" s="179">
        <f>AA10-AB10</f>
        <v>2</v>
      </c>
      <c r="AD10" s="180"/>
      <c r="AE10" s="180"/>
      <c r="AF10" s="180"/>
      <c r="AG10" s="181">
        <f>Z10*100000+AA10*10-AB10*9</f>
        <v>700021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7</v>
      </c>
      <c r="AK10" s="179">
        <f t="shared" si="1"/>
        <v>3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700021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3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5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7</v>
      </c>
      <c r="BE11" s="30">
        <f>VLOOKUP(2,AS10:AW13,4,FALSE)</f>
        <v>3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5</v>
      </c>
      <c r="AB12" s="186">
        <f>W16</f>
        <v>2</v>
      </c>
      <c r="AC12" s="186">
        <f>AA12-AB12</f>
        <v>3</v>
      </c>
      <c r="AD12" s="187"/>
      <c r="AE12" s="187"/>
      <c r="AF12" s="187"/>
      <c r="AG12" s="181">
        <f>Z12*100000+AA12*10-AB12*9</f>
        <v>700032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5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5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1</v>
      </c>
      <c r="BE12" s="124">
        <f>VLOOKUP(3,AS10:AW13,4,FALSE)</f>
        <v>2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1</v>
      </c>
      <c r="AA13" s="183">
        <f>T16</f>
        <v>2</v>
      </c>
      <c r="AB13" s="183">
        <f>X16</f>
        <v>4</v>
      </c>
      <c r="AC13" s="183">
        <f>AA13-AB13</f>
        <v>-2</v>
      </c>
      <c r="AD13" s="184"/>
      <c r="AE13" s="184"/>
      <c r="AF13" s="184"/>
      <c r="AG13" s="181">
        <f>Z13*100000+AA13*10-AB13*9</f>
        <v>99984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1</v>
      </c>
      <c r="AK13" s="183">
        <f t="shared" si="1"/>
        <v>2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99984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1</v>
      </c>
      <c r="AV13" s="71">
        <f t="shared" si="2"/>
        <v>2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700021</v>
      </c>
      <c r="AO14" s="176">
        <f>AG11+SUM(AO10:AO13)</f>
        <v>99974</v>
      </c>
      <c r="AP14" s="176">
        <f>AG12+SUM(AP10:AP13)</f>
        <v>700032</v>
      </c>
      <c r="AQ14" s="176">
        <f>AG13+SUM(AQ10:AQ13)</f>
        <v>99984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7</v>
      </c>
      <c r="P16" s="107">
        <f t="shared" si="3"/>
        <v>1</v>
      </c>
      <c r="Q16" s="107">
        <f t="shared" si="3"/>
        <v>3</v>
      </c>
      <c r="R16" s="107">
        <f t="shared" si="3"/>
        <v>1</v>
      </c>
      <c r="S16" s="107">
        <f t="shared" si="3"/>
        <v>5</v>
      </c>
      <c r="T16" s="107">
        <f t="shared" si="3"/>
        <v>2</v>
      </c>
      <c r="U16" s="107">
        <f t="shared" si="3"/>
        <v>1</v>
      </c>
      <c r="V16" s="107">
        <f t="shared" si="3"/>
        <v>4</v>
      </c>
      <c r="W16" s="107">
        <f t="shared" si="3"/>
        <v>2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17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1</v>
      </c>
      <c r="S21" s="113"/>
      <c r="T21" s="113"/>
      <c r="U21" s="113">
        <f>G21</f>
        <v>1</v>
      </c>
      <c r="V21" s="113">
        <f>E21</f>
        <v>3</v>
      </c>
      <c r="W21" s="113"/>
      <c r="X21" s="113"/>
      <c r="Y21" s="98"/>
      <c r="Z21" s="179">
        <f>M27</f>
        <v>6</v>
      </c>
      <c r="AA21" s="179">
        <f>Q27</f>
        <v>6</v>
      </c>
      <c r="AB21" s="179">
        <f>U27</f>
        <v>3</v>
      </c>
      <c r="AC21" s="179">
        <f>AA21-AB21</f>
        <v>3</v>
      </c>
      <c r="AD21" s="180"/>
      <c r="AE21" s="180"/>
      <c r="AF21" s="180"/>
      <c r="AG21" s="181">
        <f>Z21*100000+AA21*10-AB21*9</f>
        <v>600033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6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600033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6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5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1</v>
      </c>
      <c r="T22" s="113">
        <f>G22</f>
        <v>1</v>
      </c>
      <c r="U22" s="113"/>
      <c r="V22" s="113"/>
      <c r="W22" s="113">
        <f>G22</f>
        <v>1</v>
      </c>
      <c r="X22" s="113">
        <f>E22</f>
        <v>1</v>
      </c>
      <c r="Y22" s="98"/>
      <c r="Z22" s="98">
        <f>N27</f>
        <v>1</v>
      </c>
      <c r="AA22" s="98">
        <f>R27</f>
        <v>2</v>
      </c>
      <c r="AB22" s="98">
        <f>V27</f>
        <v>5</v>
      </c>
      <c r="AC22" s="98">
        <f>AA22-AB22</f>
        <v>-3</v>
      </c>
      <c r="AD22" s="104"/>
      <c r="AE22" s="104"/>
      <c r="AF22" s="104"/>
      <c r="AG22" s="181">
        <f>Z22*100000+AA22*10-AB22*9</f>
        <v>99975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2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2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7</v>
      </c>
      <c r="AA23" s="186">
        <f>S27</f>
        <v>5</v>
      </c>
      <c r="AB23" s="186">
        <f>W27</f>
        <v>3</v>
      </c>
      <c r="AC23" s="186">
        <f>AA23-AB23</f>
        <v>2</v>
      </c>
      <c r="AD23" s="187"/>
      <c r="AE23" s="187"/>
      <c r="AF23" s="187"/>
      <c r="AG23" s="181">
        <f>Z23*100000+AA23*10-AB23*9</f>
        <v>700023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5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700023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5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2</v>
      </c>
      <c r="BE23" s="124">
        <f>VLOOKUP(3,AS21:AW24,4,FALSE)</f>
        <v>1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0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0</v>
      </c>
      <c r="S24" s="113"/>
      <c r="T24" s="113">
        <f>G24</f>
        <v>0</v>
      </c>
      <c r="U24" s="113"/>
      <c r="V24" s="113">
        <f>G24</f>
        <v>0</v>
      </c>
      <c r="W24" s="113"/>
      <c r="X24" s="113">
        <f>E24</f>
        <v>0</v>
      </c>
      <c r="Y24" s="98"/>
      <c r="Z24" s="183">
        <f>P27</f>
        <v>2</v>
      </c>
      <c r="AA24" s="183">
        <f>T27</f>
        <v>1</v>
      </c>
      <c r="AB24" s="183">
        <f>X27</f>
        <v>3</v>
      </c>
      <c r="AC24" s="183">
        <f>AA24-AB24</f>
        <v>-2</v>
      </c>
      <c r="AD24" s="184"/>
      <c r="AE24" s="184"/>
      <c r="AF24" s="184"/>
      <c r="AG24" s="181">
        <f>Z24*100000+AA24*10-AB24*9</f>
        <v>199983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2</v>
      </c>
      <c r="AK24" s="183">
        <f t="shared" si="5"/>
        <v>1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199983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2</v>
      </c>
      <c r="AV24" s="71">
        <f t="shared" si="6"/>
        <v>1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2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600033</v>
      </c>
      <c r="AO25" s="176">
        <f>AG22+SUM(AO21:AO24)</f>
        <v>99975</v>
      </c>
      <c r="AP25" s="176">
        <f>AG23+SUM(AP21:AP24)</f>
        <v>700023</v>
      </c>
      <c r="AQ25" s="176">
        <f>AG24+SUM(AQ21:AQ24)</f>
        <v>199983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3</v>
      </c>
      <c r="BO25" s="116" t="s">
        <v>13</v>
      </c>
      <c r="BP25" s="214">
        <v>2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2</v>
      </c>
      <c r="T26" s="113"/>
      <c r="U26" s="113"/>
      <c r="V26" s="113">
        <f>G26</f>
        <v>2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1</v>
      </c>
      <c r="CE26" s="98">
        <f>IF(E26=Spielplan!E26,IF(G26=Spielplan!G26,Punktemodus!$B$5,0),0)</f>
        <v>2</v>
      </c>
      <c r="CF26" s="117">
        <f>IF(Spielplan!E26&lt;&gt;"",SUM(BZ26:CE26),0)</f>
        <v>9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1</v>
      </c>
      <c r="O27" s="107">
        <f t="shared" si="7"/>
        <v>7</v>
      </c>
      <c r="P27" s="107">
        <f t="shared" si="7"/>
        <v>2</v>
      </c>
      <c r="Q27" s="107">
        <f t="shared" si="7"/>
        <v>6</v>
      </c>
      <c r="R27" s="107">
        <f t="shared" si="7"/>
        <v>2</v>
      </c>
      <c r="S27" s="107">
        <f t="shared" si="7"/>
        <v>5</v>
      </c>
      <c r="T27" s="107">
        <f t="shared" si="7"/>
        <v>1</v>
      </c>
      <c r="U27" s="107">
        <f t="shared" si="7"/>
        <v>3</v>
      </c>
      <c r="V27" s="107">
        <f t="shared" si="7"/>
        <v>5</v>
      </c>
      <c r="W27" s="107">
        <f t="shared" si="7"/>
        <v>3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20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700032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Niederlande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Niederlande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2</v>
      </c>
      <c r="F33" s="115" t="s">
        <v>13</v>
      </c>
      <c r="G33" s="214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2</v>
      </c>
      <c r="T33" s="113">
        <f>G33</f>
        <v>3</v>
      </c>
      <c r="U33" s="113"/>
      <c r="V33" s="113"/>
      <c r="W33" s="113">
        <f>G33</f>
        <v>3</v>
      </c>
      <c r="X33" s="113">
        <f>E33</f>
        <v>2</v>
      </c>
      <c r="Y33" s="98"/>
      <c r="Z33" s="98">
        <f>N38</f>
        <v>6</v>
      </c>
      <c r="AA33" s="98">
        <f>R38</f>
        <v>4</v>
      </c>
      <c r="AB33" s="98">
        <f>V38</f>
        <v>3</v>
      </c>
      <c r="AC33" s="98">
        <f>AA33-AB33</f>
        <v>1</v>
      </c>
      <c r="AD33" s="104"/>
      <c r="AE33" s="104"/>
      <c r="AF33" s="104"/>
      <c r="AG33" s="181">
        <f>Z33*100000+AA33*10-AB33*9</f>
        <v>600013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4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4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1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2</v>
      </c>
      <c r="AB34" s="186">
        <f>W38</f>
        <v>6</v>
      </c>
      <c r="AC34" s="186">
        <f>AA34-AB34</f>
        <v>-4</v>
      </c>
      <c r="AD34" s="187"/>
      <c r="AE34" s="187"/>
      <c r="AF34" s="187"/>
      <c r="AG34" s="181">
        <f>Z34*100000+AA34*10-AB34*9</f>
        <v>-34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5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4</v>
      </c>
      <c r="AA35" s="183">
        <f>T38</f>
        <v>5</v>
      </c>
      <c r="AB35" s="183">
        <f>X38</f>
        <v>5</v>
      </c>
      <c r="AC35" s="183">
        <f>AA35-AB35</f>
        <v>0</v>
      </c>
      <c r="AD35" s="184"/>
      <c r="AE35" s="184"/>
      <c r="AF35" s="184"/>
      <c r="AG35" s="181">
        <f>Z35*100000+AA35*10-AB35*9</f>
        <v>400005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5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5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1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700032</v>
      </c>
      <c r="AO36" s="176">
        <f>AG33+SUM(AO32:AO35)</f>
        <v>600013</v>
      </c>
      <c r="AP36" s="176">
        <f>AG34+SUM(AP32:AP35)</f>
        <v>-34</v>
      </c>
      <c r="AQ36" s="176">
        <f>AG35+SUM(AQ32:AQ35)</f>
        <v>400005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6</v>
      </c>
      <c r="O38" s="107">
        <f t="shared" si="11"/>
        <v>0</v>
      </c>
      <c r="P38" s="107">
        <f t="shared" si="11"/>
        <v>4</v>
      </c>
      <c r="Q38" s="107">
        <f t="shared" si="11"/>
        <v>5</v>
      </c>
      <c r="R38" s="107">
        <f t="shared" si="11"/>
        <v>4</v>
      </c>
      <c r="S38" s="107">
        <f t="shared" si="11"/>
        <v>2</v>
      </c>
      <c r="T38" s="107">
        <f t="shared" si="11"/>
        <v>5</v>
      </c>
      <c r="U38" s="107">
        <f t="shared" si="11"/>
        <v>2</v>
      </c>
      <c r="V38" s="107">
        <f t="shared" si="11"/>
        <v>3</v>
      </c>
      <c r="W38" s="107">
        <f t="shared" si="11"/>
        <v>6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21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55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6</v>
      </c>
      <c r="AA43" s="179">
        <f>Q49</f>
        <v>4</v>
      </c>
      <c r="AB43" s="179">
        <f>U49</f>
        <v>2</v>
      </c>
      <c r="AC43" s="179">
        <f>AA43-AB43</f>
        <v>2</v>
      </c>
      <c r="AD43" s="180"/>
      <c r="AE43" s="180"/>
      <c r="AF43" s="180"/>
      <c r="AG43" s="181">
        <f>Z43*100000+AA43*10-AB43*9</f>
        <v>600022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4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600022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4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7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Z44*100000+AA44*10-AB44*9</f>
        <v>700023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5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700023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5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2</v>
      </c>
      <c r="AA45" s="186">
        <f>S49</f>
        <v>2</v>
      </c>
      <c r="AB45" s="186">
        <f>W49</f>
        <v>4</v>
      </c>
      <c r="AC45" s="186">
        <f>AA45-AB45</f>
        <v>-2</v>
      </c>
      <c r="AD45" s="187"/>
      <c r="AE45" s="187"/>
      <c r="AF45" s="187"/>
      <c r="AG45" s="181">
        <f>Z45*100000+AA45*10-AB45*9</f>
        <v>199984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2</v>
      </c>
      <c r="AK45" s="186">
        <f t="shared" si="13"/>
        <v>2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199984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2</v>
      </c>
      <c r="AV45" s="71">
        <f t="shared" si="14"/>
        <v>2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2</v>
      </c>
      <c r="BE45" s="124">
        <f>VLOOKUP(3,AS43:AW46,4,FALSE)</f>
        <v>2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1</v>
      </c>
      <c r="AA46" s="183">
        <f>T49</f>
        <v>2</v>
      </c>
      <c r="AB46" s="183">
        <f>X49</f>
        <v>4</v>
      </c>
      <c r="AC46" s="183">
        <f>AA46-AB46</f>
        <v>-2</v>
      </c>
      <c r="AD46" s="184"/>
      <c r="AE46" s="184"/>
      <c r="AF46" s="184"/>
      <c r="AG46" s="181">
        <f>Z46*100000+AA46*10-AB46*9</f>
        <v>99984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2</v>
      </c>
      <c r="AL46" s="183">
        <f t="shared" si="13"/>
        <v>4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99984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2</v>
      </c>
      <c r="AW46" s="71">
        <f t="shared" si="14"/>
        <v>4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600022</v>
      </c>
      <c r="AO47" s="176">
        <f>AG44+SUM(AO43:AO46)</f>
        <v>700023</v>
      </c>
      <c r="AP47" s="176">
        <f>AG45+SUM(AP43:AP46)</f>
        <v>199984</v>
      </c>
      <c r="AQ47" s="176">
        <f>AG46+SUM(AQ43:AQ46)</f>
        <v>99984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7</v>
      </c>
      <c r="O49" s="107">
        <f t="shared" si="15"/>
        <v>2</v>
      </c>
      <c r="P49" s="107">
        <f t="shared" si="15"/>
        <v>1</v>
      </c>
      <c r="Q49" s="107">
        <f t="shared" si="15"/>
        <v>4</v>
      </c>
      <c r="R49" s="107">
        <f t="shared" si="15"/>
        <v>5</v>
      </c>
      <c r="S49" s="107">
        <f t="shared" si="15"/>
        <v>2</v>
      </c>
      <c r="T49" s="107">
        <f t="shared" si="15"/>
        <v>2</v>
      </c>
      <c r="U49" s="107">
        <f t="shared" si="15"/>
        <v>2</v>
      </c>
      <c r="V49" s="107">
        <f t="shared" si="15"/>
        <v>3</v>
      </c>
      <c r="W49" s="107">
        <f t="shared" si="15"/>
        <v>4</v>
      </c>
      <c r="X49" s="107">
        <f t="shared" si="15"/>
        <v>4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130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17</v>
      </c>
      <c r="CG49" s="118">
        <f>CF16+CF27+CF38+CF49</f>
        <v>75</v>
      </c>
      <c r="CH49" s="98"/>
      <c r="CI49" s="98"/>
      <c r="CJ49" s="98"/>
      <c r="CK49" s="98"/>
      <c r="CL49" s="98"/>
      <c r="CM49" s="121">
        <f>CM41+CG49</f>
        <v>130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81"/>
  <sheetViews>
    <sheetView zoomScaleNormal="100" workbookViewId="0">
      <selection activeCell="A72" sqref="A72"/>
    </sheetView>
  </sheetViews>
  <sheetFormatPr baseColWidth="10" defaultRowHeight="12.75" x14ac:dyDescent="0.2"/>
  <cols>
    <col min="1" max="1" width="5.28515625" customWidth="1"/>
    <col min="2" max="2" width="14.140625" customWidth="1"/>
    <col min="3" max="3" width="22.85546875" customWidth="1"/>
    <col min="4" max="4" width="28.28515625" style="125" customWidth="1"/>
    <col min="5" max="5" width="23" customWidth="1"/>
    <col min="6" max="6" width="15.28515625" style="125" customWidth="1"/>
    <col min="7" max="7" width="12.7109375" customWidth="1"/>
    <col min="8" max="8" width="10.5703125" customWidth="1"/>
    <col min="9" max="9" width="23.42578125" customWidth="1"/>
    <col min="10" max="10" width="13.42578125" style="6" customWidth="1"/>
    <col min="11" max="11" width="3.42578125" style="6" customWidth="1"/>
    <col min="12" max="12" width="136" style="6" customWidth="1"/>
    <col min="13" max="13" width="4.85546875" style="6" customWidth="1"/>
    <col min="14" max="14" width="20.85546875" customWidth="1"/>
    <col min="15" max="15" width="17" customWidth="1"/>
    <col min="16" max="16" width="4.140625" customWidth="1"/>
    <col min="17" max="17" width="47.85546875" customWidth="1"/>
    <col min="259" max="259" width="5.28515625" customWidth="1"/>
    <col min="260" max="260" width="14.140625" customWidth="1"/>
    <col min="261" max="261" width="22.85546875" customWidth="1"/>
    <col min="262" max="262" width="28.28515625" customWidth="1"/>
    <col min="263" max="263" width="23" customWidth="1"/>
    <col min="264" max="264" width="15.28515625" customWidth="1"/>
    <col min="265" max="265" width="12.7109375" customWidth="1"/>
    <col min="266" max="266" width="10.5703125" customWidth="1"/>
    <col min="267" max="267" width="23.42578125" customWidth="1"/>
    <col min="268" max="268" width="13.42578125" customWidth="1"/>
    <col min="269" max="269" width="4.85546875" customWidth="1"/>
    <col min="270" max="270" width="20.85546875" customWidth="1"/>
    <col min="271" max="271" width="17" customWidth="1"/>
    <col min="272" max="272" width="0.85546875" customWidth="1"/>
    <col min="273" max="273" width="47.85546875" customWidth="1"/>
    <col min="515" max="515" width="5.28515625" customWidth="1"/>
    <col min="516" max="516" width="14.140625" customWidth="1"/>
    <col min="517" max="517" width="22.85546875" customWidth="1"/>
    <col min="518" max="518" width="28.28515625" customWidth="1"/>
    <col min="519" max="519" width="23" customWidth="1"/>
    <col min="520" max="520" width="15.28515625" customWidth="1"/>
    <col min="521" max="521" width="12.7109375" customWidth="1"/>
    <col min="522" max="522" width="10.5703125" customWidth="1"/>
    <col min="523" max="523" width="23.42578125" customWidth="1"/>
    <col min="524" max="524" width="13.42578125" customWidth="1"/>
    <col min="525" max="525" width="4.85546875" customWidth="1"/>
    <col min="526" max="526" width="20.85546875" customWidth="1"/>
    <col min="527" max="527" width="17" customWidth="1"/>
    <col min="528" max="528" width="0.85546875" customWidth="1"/>
    <col min="529" max="529" width="47.85546875" customWidth="1"/>
    <col min="771" max="771" width="5.28515625" customWidth="1"/>
    <col min="772" max="772" width="14.140625" customWidth="1"/>
    <col min="773" max="773" width="22.85546875" customWidth="1"/>
    <col min="774" max="774" width="28.28515625" customWidth="1"/>
    <col min="775" max="775" width="23" customWidth="1"/>
    <col min="776" max="776" width="15.28515625" customWidth="1"/>
    <col min="777" max="777" width="12.7109375" customWidth="1"/>
    <col min="778" max="778" width="10.5703125" customWidth="1"/>
    <col min="779" max="779" width="23.42578125" customWidth="1"/>
    <col min="780" max="780" width="13.42578125" customWidth="1"/>
    <col min="781" max="781" width="4.85546875" customWidth="1"/>
    <col min="782" max="782" width="20.85546875" customWidth="1"/>
    <col min="783" max="783" width="17" customWidth="1"/>
    <col min="784" max="784" width="0.85546875" customWidth="1"/>
    <col min="785" max="785" width="47.85546875" customWidth="1"/>
    <col min="1027" max="1027" width="5.28515625" customWidth="1"/>
    <col min="1028" max="1028" width="14.140625" customWidth="1"/>
    <col min="1029" max="1029" width="22.85546875" customWidth="1"/>
    <col min="1030" max="1030" width="28.28515625" customWidth="1"/>
    <col min="1031" max="1031" width="23" customWidth="1"/>
    <col min="1032" max="1032" width="15.28515625" customWidth="1"/>
    <col min="1033" max="1033" width="12.7109375" customWidth="1"/>
    <col min="1034" max="1034" width="10.5703125" customWidth="1"/>
    <col min="1035" max="1035" width="23.42578125" customWidth="1"/>
    <col min="1036" max="1036" width="13.42578125" customWidth="1"/>
    <col min="1037" max="1037" width="4.85546875" customWidth="1"/>
    <col min="1038" max="1038" width="20.85546875" customWidth="1"/>
    <col min="1039" max="1039" width="17" customWidth="1"/>
    <col min="1040" max="1040" width="0.85546875" customWidth="1"/>
    <col min="1041" max="1041" width="47.85546875" customWidth="1"/>
    <col min="1283" max="1283" width="5.28515625" customWidth="1"/>
    <col min="1284" max="1284" width="14.140625" customWidth="1"/>
    <col min="1285" max="1285" width="22.85546875" customWidth="1"/>
    <col min="1286" max="1286" width="28.28515625" customWidth="1"/>
    <col min="1287" max="1287" width="23" customWidth="1"/>
    <col min="1288" max="1288" width="15.28515625" customWidth="1"/>
    <col min="1289" max="1289" width="12.7109375" customWidth="1"/>
    <col min="1290" max="1290" width="10.5703125" customWidth="1"/>
    <col min="1291" max="1291" width="23.42578125" customWidth="1"/>
    <col min="1292" max="1292" width="13.42578125" customWidth="1"/>
    <col min="1293" max="1293" width="4.85546875" customWidth="1"/>
    <col min="1294" max="1294" width="20.85546875" customWidth="1"/>
    <col min="1295" max="1295" width="17" customWidth="1"/>
    <col min="1296" max="1296" width="0.85546875" customWidth="1"/>
    <col min="1297" max="1297" width="47.85546875" customWidth="1"/>
    <col min="1539" max="1539" width="5.28515625" customWidth="1"/>
    <col min="1540" max="1540" width="14.140625" customWidth="1"/>
    <col min="1541" max="1541" width="22.85546875" customWidth="1"/>
    <col min="1542" max="1542" width="28.28515625" customWidth="1"/>
    <col min="1543" max="1543" width="23" customWidth="1"/>
    <col min="1544" max="1544" width="15.28515625" customWidth="1"/>
    <col min="1545" max="1545" width="12.7109375" customWidth="1"/>
    <col min="1546" max="1546" width="10.5703125" customWidth="1"/>
    <col min="1547" max="1547" width="23.42578125" customWidth="1"/>
    <col min="1548" max="1548" width="13.42578125" customWidth="1"/>
    <col min="1549" max="1549" width="4.85546875" customWidth="1"/>
    <col min="1550" max="1550" width="20.85546875" customWidth="1"/>
    <col min="1551" max="1551" width="17" customWidth="1"/>
    <col min="1552" max="1552" width="0.85546875" customWidth="1"/>
    <col min="1553" max="1553" width="47.85546875" customWidth="1"/>
    <col min="1795" max="1795" width="5.28515625" customWidth="1"/>
    <col min="1796" max="1796" width="14.140625" customWidth="1"/>
    <col min="1797" max="1797" width="22.85546875" customWidth="1"/>
    <col min="1798" max="1798" width="28.28515625" customWidth="1"/>
    <col min="1799" max="1799" width="23" customWidth="1"/>
    <col min="1800" max="1800" width="15.28515625" customWidth="1"/>
    <col min="1801" max="1801" width="12.7109375" customWidth="1"/>
    <col min="1802" max="1802" width="10.5703125" customWidth="1"/>
    <col min="1803" max="1803" width="23.42578125" customWidth="1"/>
    <col min="1804" max="1804" width="13.42578125" customWidth="1"/>
    <col min="1805" max="1805" width="4.85546875" customWidth="1"/>
    <col min="1806" max="1806" width="20.85546875" customWidth="1"/>
    <col min="1807" max="1807" width="17" customWidth="1"/>
    <col min="1808" max="1808" width="0.85546875" customWidth="1"/>
    <col min="1809" max="1809" width="47.85546875" customWidth="1"/>
    <col min="2051" max="2051" width="5.28515625" customWidth="1"/>
    <col min="2052" max="2052" width="14.140625" customWidth="1"/>
    <col min="2053" max="2053" width="22.85546875" customWidth="1"/>
    <col min="2054" max="2054" width="28.28515625" customWidth="1"/>
    <col min="2055" max="2055" width="23" customWidth="1"/>
    <col min="2056" max="2056" width="15.28515625" customWidth="1"/>
    <col min="2057" max="2057" width="12.7109375" customWidth="1"/>
    <col min="2058" max="2058" width="10.5703125" customWidth="1"/>
    <col min="2059" max="2059" width="23.42578125" customWidth="1"/>
    <col min="2060" max="2060" width="13.42578125" customWidth="1"/>
    <col min="2061" max="2061" width="4.85546875" customWidth="1"/>
    <col min="2062" max="2062" width="20.85546875" customWidth="1"/>
    <col min="2063" max="2063" width="17" customWidth="1"/>
    <col min="2064" max="2064" width="0.85546875" customWidth="1"/>
    <col min="2065" max="2065" width="47.85546875" customWidth="1"/>
    <col min="2307" max="2307" width="5.28515625" customWidth="1"/>
    <col min="2308" max="2308" width="14.140625" customWidth="1"/>
    <col min="2309" max="2309" width="22.85546875" customWidth="1"/>
    <col min="2310" max="2310" width="28.28515625" customWidth="1"/>
    <col min="2311" max="2311" width="23" customWidth="1"/>
    <col min="2312" max="2312" width="15.28515625" customWidth="1"/>
    <col min="2313" max="2313" width="12.7109375" customWidth="1"/>
    <col min="2314" max="2314" width="10.5703125" customWidth="1"/>
    <col min="2315" max="2315" width="23.42578125" customWidth="1"/>
    <col min="2316" max="2316" width="13.42578125" customWidth="1"/>
    <col min="2317" max="2317" width="4.85546875" customWidth="1"/>
    <col min="2318" max="2318" width="20.85546875" customWidth="1"/>
    <col min="2319" max="2319" width="17" customWidth="1"/>
    <col min="2320" max="2320" width="0.85546875" customWidth="1"/>
    <col min="2321" max="2321" width="47.85546875" customWidth="1"/>
    <col min="2563" max="2563" width="5.28515625" customWidth="1"/>
    <col min="2564" max="2564" width="14.140625" customWidth="1"/>
    <col min="2565" max="2565" width="22.85546875" customWidth="1"/>
    <col min="2566" max="2566" width="28.28515625" customWidth="1"/>
    <col min="2567" max="2567" width="23" customWidth="1"/>
    <col min="2568" max="2568" width="15.28515625" customWidth="1"/>
    <col min="2569" max="2569" width="12.7109375" customWidth="1"/>
    <col min="2570" max="2570" width="10.5703125" customWidth="1"/>
    <col min="2571" max="2571" width="23.42578125" customWidth="1"/>
    <col min="2572" max="2572" width="13.42578125" customWidth="1"/>
    <col min="2573" max="2573" width="4.85546875" customWidth="1"/>
    <col min="2574" max="2574" width="20.85546875" customWidth="1"/>
    <col min="2575" max="2575" width="17" customWidth="1"/>
    <col min="2576" max="2576" width="0.85546875" customWidth="1"/>
    <col min="2577" max="2577" width="47.85546875" customWidth="1"/>
    <col min="2819" max="2819" width="5.28515625" customWidth="1"/>
    <col min="2820" max="2820" width="14.140625" customWidth="1"/>
    <col min="2821" max="2821" width="22.85546875" customWidth="1"/>
    <col min="2822" max="2822" width="28.28515625" customWidth="1"/>
    <col min="2823" max="2823" width="23" customWidth="1"/>
    <col min="2824" max="2824" width="15.28515625" customWidth="1"/>
    <col min="2825" max="2825" width="12.7109375" customWidth="1"/>
    <col min="2826" max="2826" width="10.5703125" customWidth="1"/>
    <col min="2827" max="2827" width="23.42578125" customWidth="1"/>
    <col min="2828" max="2828" width="13.42578125" customWidth="1"/>
    <col min="2829" max="2829" width="4.85546875" customWidth="1"/>
    <col min="2830" max="2830" width="20.85546875" customWidth="1"/>
    <col min="2831" max="2831" width="17" customWidth="1"/>
    <col min="2832" max="2832" width="0.85546875" customWidth="1"/>
    <col min="2833" max="2833" width="47.85546875" customWidth="1"/>
    <col min="3075" max="3075" width="5.28515625" customWidth="1"/>
    <col min="3076" max="3076" width="14.140625" customWidth="1"/>
    <col min="3077" max="3077" width="22.85546875" customWidth="1"/>
    <col min="3078" max="3078" width="28.28515625" customWidth="1"/>
    <col min="3079" max="3079" width="23" customWidth="1"/>
    <col min="3080" max="3080" width="15.28515625" customWidth="1"/>
    <col min="3081" max="3081" width="12.7109375" customWidth="1"/>
    <col min="3082" max="3082" width="10.5703125" customWidth="1"/>
    <col min="3083" max="3083" width="23.42578125" customWidth="1"/>
    <col min="3084" max="3084" width="13.42578125" customWidth="1"/>
    <col min="3085" max="3085" width="4.85546875" customWidth="1"/>
    <col min="3086" max="3086" width="20.85546875" customWidth="1"/>
    <col min="3087" max="3087" width="17" customWidth="1"/>
    <col min="3088" max="3088" width="0.85546875" customWidth="1"/>
    <col min="3089" max="3089" width="47.85546875" customWidth="1"/>
    <col min="3331" max="3331" width="5.28515625" customWidth="1"/>
    <col min="3332" max="3332" width="14.140625" customWidth="1"/>
    <col min="3333" max="3333" width="22.85546875" customWidth="1"/>
    <col min="3334" max="3334" width="28.28515625" customWidth="1"/>
    <col min="3335" max="3335" width="23" customWidth="1"/>
    <col min="3336" max="3336" width="15.28515625" customWidth="1"/>
    <col min="3337" max="3337" width="12.7109375" customWidth="1"/>
    <col min="3338" max="3338" width="10.5703125" customWidth="1"/>
    <col min="3339" max="3339" width="23.42578125" customWidth="1"/>
    <col min="3340" max="3340" width="13.42578125" customWidth="1"/>
    <col min="3341" max="3341" width="4.85546875" customWidth="1"/>
    <col min="3342" max="3342" width="20.85546875" customWidth="1"/>
    <col min="3343" max="3343" width="17" customWidth="1"/>
    <col min="3344" max="3344" width="0.85546875" customWidth="1"/>
    <col min="3345" max="3345" width="47.85546875" customWidth="1"/>
    <col min="3587" max="3587" width="5.28515625" customWidth="1"/>
    <col min="3588" max="3588" width="14.140625" customWidth="1"/>
    <col min="3589" max="3589" width="22.85546875" customWidth="1"/>
    <col min="3590" max="3590" width="28.28515625" customWidth="1"/>
    <col min="3591" max="3591" width="23" customWidth="1"/>
    <col min="3592" max="3592" width="15.28515625" customWidth="1"/>
    <col min="3593" max="3593" width="12.7109375" customWidth="1"/>
    <col min="3594" max="3594" width="10.5703125" customWidth="1"/>
    <col min="3595" max="3595" width="23.42578125" customWidth="1"/>
    <col min="3596" max="3596" width="13.42578125" customWidth="1"/>
    <col min="3597" max="3597" width="4.85546875" customWidth="1"/>
    <col min="3598" max="3598" width="20.85546875" customWidth="1"/>
    <col min="3599" max="3599" width="17" customWidth="1"/>
    <col min="3600" max="3600" width="0.85546875" customWidth="1"/>
    <col min="3601" max="3601" width="47.85546875" customWidth="1"/>
    <col min="3843" max="3843" width="5.28515625" customWidth="1"/>
    <col min="3844" max="3844" width="14.140625" customWidth="1"/>
    <col min="3845" max="3845" width="22.85546875" customWidth="1"/>
    <col min="3846" max="3846" width="28.28515625" customWidth="1"/>
    <col min="3847" max="3847" width="23" customWidth="1"/>
    <col min="3848" max="3848" width="15.28515625" customWidth="1"/>
    <col min="3849" max="3849" width="12.7109375" customWidth="1"/>
    <col min="3850" max="3850" width="10.5703125" customWidth="1"/>
    <col min="3851" max="3851" width="23.42578125" customWidth="1"/>
    <col min="3852" max="3852" width="13.42578125" customWidth="1"/>
    <col min="3853" max="3853" width="4.85546875" customWidth="1"/>
    <col min="3854" max="3854" width="20.85546875" customWidth="1"/>
    <col min="3855" max="3855" width="17" customWidth="1"/>
    <col min="3856" max="3856" width="0.85546875" customWidth="1"/>
    <col min="3857" max="3857" width="47.85546875" customWidth="1"/>
    <col min="4099" max="4099" width="5.28515625" customWidth="1"/>
    <col min="4100" max="4100" width="14.140625" customWidth="1"/>
    <col min="4101" max="4101" width="22.85546875" customWidth="1"/>
    <col min="4102" max="4102" width="28.28515625" customWidth="1"/>
    <col min="4103" max="4103" width="23" customWidth="1"/>
    <col min="4104" max="4104" width="15.28515625" customWidth="1"/>
    <col min="4105" max="4105" width="12.7109375" customWidth="1"/>
    <col min="4106" max="4106" width="10.5703125" customWidth="1"/>
    <col min="4107" max="4107" width="23.42578125" customWidth="1"/>
    <col min="4108" max="4108" width="13.42578125" customWidth="1"/>
    <col min="4109" max="4109" width="4.85546875" customWidth="1"/>
    <col min="4110" max="4110" width="20.85546875" customWidth="1"/>
    <col min="4111" max="4111" width="17" customWidth="1"/>
    <col min="4112" max="4112" width="0.85546875" customWidth="1"/>
    <col min="4113" max="4113" width="47.85546875" customWidth="1"/>
    <col min="4355" max="4355" width="5.28515625" customWidth="1"/>
    <col min="4356" max="4356" width="14.140625" customWidth="1"/>
    <col min="4357" max="4357" width="22.85546875" customWidth="1"/>
    <col min="4358" max="4358" width="28.28515625" customWidth="1"/>
    <col min="4359" max="4359" width="23" customWidth="1"/>
    <col min="4360" max="4360" width="15.28515625" customWidth="1"/>
    <col min="4361" max="4361" width="12.7109375" customWidth="1"/>
    <col min="4362" max="4362" width="10.5703125" customWidth="1"/>
    <col min="4363" max="4363" width="23.42578125" customWidth="1"/>
    <col min="4364" max="4364" width="13.42578125" customWidth="1"/>
    <col min="4365" max="4365" width="4.85546875" customWidth="1"/>
    <col min="4366" max="4366" width="20.85546875" customWidth="1"/>
    <col min="4367" max="4367" width="17" customWidth="1"/>
    <col min="4368" max="4368" width="0.85546875" customWidth="1"/>
    <col min="4369" max="4369" width="47.85546875" customWidth="1"/>
    <col min="4611" max="4611" width="5.28515625" customWidth="1"/>
    <col min="4612" max="4612" width="14.140625" customWidth="1"/>
    <col min="4613" max="4613" width="22.85546875" customWidth="1"/>
    <col min="4614" max="4614" width="28.28515625" customWidth="1"/>
    <col min="4615" max="4615" width="23" customWidth="1"/>
    <col min="4616" max="4616" width="15.28515625" customWidth="1"/>
    <col min="4617" max="4617" width="12.7109375" customWidth="1"/>
    <col min="4618" max="4618" width="10.5703125" customWidth="1"/>
    <col min="4619" max="4619" width="23.42578125" customWidth="1"/>
    <col min="4620" max="4620" width="13.42578125" customWidth="1"/>
    <col min="4621" max="4621" width="4.85546875" customWidth="1"/>
    <col min="4622" max="4622" width="20.85546875" customWidth="1"/>
    <col min="4623" max="4623" width="17" customWidth="1"/>
    <col min="4624" max="4624" width="0.85546875" customWidth="1"/>
    <col min="4625" max="4625" width="47.85546875" customWidth="1"/>
    <col min="4867" max="4867" width="5.28515625" customWidth="1"/>
    <col min="4868" max="4868" width="14.140625" customWidth="1"/>
    <col min="4869" max="4869" width="22.85546875" customWidth="1"/>
    <col min="4870" max="4870" width="28.28515625" customWidth="1"/>
    <col min="4871" max="4871" width="23" customWidth="1"/>
    <col min="4872" max="4872" width="15.28515625" customWidth="1"/>
    <col min="4873" max="4873" width="12.7109375" customWidth="1"/>
    <col min="4874" max="4874" width="10.5703125" customWidth="1"/>
    <col min="4875" max="4875" width="23.42578125" customWidth="1"/>
    <col min="4876" max="4876" width="13.42578125" customWidth="1"/>
    <col min="4877" max="4877" width="4.85546875" customWidth="1"/>
    <col min="4878" max="4878" width="20.85546875" customWidth="1"/>
    <col min="4879" max="4879" width="17" customWidth="1"/>
    <col min="4880" max="4880" width="0.85546875" customWidth="1"/>
    <col min="4881" max="4881" width="47.85546875" customWidth="1"/>
    <col min="5123" max="5123" width="5.28515625" customWidth="1"/>
    <col min="5124" max="5124" width="14.140625" customWidth="1"/>
    <col min="5125" max="5125" width="22.85546875" customWidth="1"/>
    <col min="5126" max="5126" width="28.28515625" customWidth="1"/>
    <col min="5127" max="5127" width="23" customWidth="1"/>
    <col min="5128" max="5128" width="15.28515625" customWidth="1"/>
    <col min="5129" max="5129" width="12.7109375" customWidth="1"/>
    <col min="5130" max="5130" width="10.5703125" customWidth="1"/>
    <col min="5131" max="5131" width="23.42578125" customWidth="1"/>
    <col min="5132" max="5132" width="13.42578125" customWidth="1"/>
    <col min="5133" max="5133" width="4.85546875" customWidth="1"/>
    <col min="5134" max="5134" width="20.85546875" customWidth="1"/>
    <col min="5135" max="5135" width="17" customWidth="1"/>
    <col min="5136" max="5136" width="0.85546875" customWidth="1"/>
    <col min="5137" max="5137" width="47.85546875" customWidth="1"/>
    <col min="5379" max="5379" width="5.28515625" customWidth="1"/>
    <col min="5380" max="5380" width="14.140625" customWidth="1"/>
    <col min="5381" max="5381" width="22.85546875" customWidth="1"/>
    <col min="5382" max="5382" width="28.28515625" customWidth="1"/>
    <col min="5383" max="5383" width="23" customWidth="1"/>
    <col min="5384" max="5384" width="15.28515625" customWidth="1"/>
    <col min="5385" max="5385" width="12.7109375" customWidth="1"/>
    <col min="5386" max="5386" width="10.5703125" customWidth="1"/>
    <col min="5387" max="5387" width="23.42578125" customWidth="1"/>
    <col min="5388" max="5388" width="13.42578125" customWidth="1"/>
    <col min="5389" max="5389" width="4.85546875" customWidth="1"/>
    <col min="5390" max="5390" width="20.85546875" customWidth="1"/>
    <col min="5391" max="5391" width="17" customWidth="1"/>
    <col min="5392" max="5392" width="0.85546875" customWidth="1"/>
    <col min="5393" max="5393" width="47.85546875" customWidth="1"/>
    <col min="5635" max="5635" width="5.28515625" customWidth="1"/>
    <col min="5636" max="5636" width="14.140625" customWidth="1"/>
    <col min="5637" max="5637" width="22.85546875" customWidth="1"/>
    <col min="5638" max="5638" width="28.28515625" customWidth="1"/>
    <col min="5639" max="5639" width="23" customWidth="1"/>
    <col min="5640" max="5640" width="15.28515625" customWidth="1"/>
    <col min="5641" max="5641" width="12.7109375" customWidth="1"/>
    <col min="5642" max="5642" width="10.5703125" customWidth="1"/>
    <col min="5643" max="5643" width="23.42578125" customWidth="1"/>
    <col min="5644" max="5644" width="13.42578125" customWidth="1"/>
    <col min="5645" max="5645" width="4.85546875" customWidth="1"/>
    <col min="5646" max="5646" width="20.85546875" customWidth="1"/>
    <col min="5647" max="5647" width="17" customWidth="1"/>
    <col min="5648" max="5648" width="0.85546875" customWidth="1"/>
    <col min="5649" max="5649" width="47.85546875" customWidth="1"/>
    <col min="5891" max="5891" width="5.28515625" customWidth="1"/>
    <col min="5892" max="5892" width="14.140625" customWidth="1"/>
    <col min="5893" max="5893" width="22.85546875" customWidth="1"/>
    <col min="5894" max="5894" width="28.28515625" customWidth="1"/>
    <col min="5895" max="5895" width="23" customWidth="1"/>
    <col min="5896" max="5896" width="15.28515625" customWidth="1"/>
    <col min="5897" max="5897" width="12.7109375" customWidth="1"/>
    <col min="5898" max="5898" width="10.5703125" customWidth="1"/>
    <col min="5899" max="5899" width="23.42578125" customWidth="1"/>
    <col min="5900" max="5900" width="13.42578125" customWidth="1"/>
    <col min="5901" max="5901" width="4.85546875" customWidth="1"/>
    <col min="5902" max="5902" width="20.85546875" customWidth="1"/>
    <col min="5903" max="5903" width="17" customWidth="1"/>
    <col min="5904" max="5904" width="0.85546875" customWidth="1"/>
    <col min="5905" max="5905" width="47.85546875" customWidth="1"/>
    <col min="6147" max="6147" width="5.28515625" customWidth="1"/>
    <col min="6148" max="6148" width="14.140625" customWidth="1"/>
    <col min="6149" max="6149" width="22.85546875" customWidth="1"/>
    <col min="6150" max="6150" width="28.28515625" customWidth="1"/>
    <col min="6151" max="6151" width="23" customWidth="1"/>
    <col min="6152" max="6152" width="15.28515625" customWidth="1"/>
    <col min="6153" max="6153" width="12.7109375" customWidth="1"/>
    <col min="6154" max="6154" width="10.5703125" customWidth="1"/>
    <col min="6155" max="6155" width="23.42578125" customWidth="1"/>
    <col min="6156" max="6156" width="13.42578125" customWidth="1"/>
    <col min="6157" max="6157" width="4.85546875" customWidth="1"/>
    <col min="6158" max="6158" width="20.85546875" customWidth="1"/>
    <col min="6159" max="6159" width="17" customWidth="1"/>
    <col min="6160" max="6160" width="0.85546875" customWidth="1"/>
    <col min="6161" max="6161" width="47.85546875" customWidth="1"/>
    <col min="6403" max="6403" width="5.28515625" customWidth="1"/>
    <col min="6404" max="6404" width="14.140625" customWidth="1"/>
    <col min="6405" max="6405" width="22.85546875" customWidth="1"/>
    <col min="6406" max="6406" width="28.28515625" customWidth="1"/>
    <col min="6407" max="6407" width="23" customWidth="1"/>
    <col min="6408" max="6408" width="15.28515625" customWidth="1"/>
    <col min="6409" max="6409" width="12.7109375" customWidth="1"/>
    <col min="6410" max="6410" width="10.5703125" customWidth="1"/>
    <col min="6411" max="6411" width="23.42578125" customWidth="1"/>
    <col min="6412" max="6412" width="13.42578125" customWidth="1"/>
    <col min="6413" max="6413" width="4.85546875" customWidth="1"/>
    <col min="6414" max="6414" width="20.85546875" customWidth="1"/>
    <col min="6415" max="6415" width="17" customWidth="1"/>
    <col min="6416" max="6416" width="0.85546875" customWidth="1"/>
    <col min="6417" max="6417" width="47.85546875" customWidth="1"/>
    <col min="6659" max="6659" width="5.28515625" customWidth="1"/>
    <col min="6660" max="6660" width="14.140625" customWidth="1"/>
    <col min="6661" max="6661" width="22.85546875" customWidth="1"/>
    <col min="6662" max="6662" width="28.28515625" customWidth="1"/>
    <col min="6663" max="6663" width="23" customWidth="1"/>
    <col min="6664" max="6664" width="15.28515625" customWidth="1"/>
    <col min="6665" max="6665" width="12.7109375" customWidth="1"/>
    <col min="6666" max="6666" width="10.5703125" customWidth="1"/>
    <col min="6667" max="6667" width="23.42578125" customWidth="1"/>
    <col min="6668" max="6668" width="13.42578125" customWidth="1"/>
    <col min="6669" max="6669" width="4.85546875" customWidth="1"/>
    <col min="6670" max="6670" width="20.85546875" customWidth="1"/>
    <col min="6671" max="6671" width="17" customWidth="1"/>
    <col min="6672" max="6672" width="0.85546875" customWidth="1"/>
    <col min="6673" max="6673" width="47.85546875" customWidth="1"/>
    <col min="6915" max="6915" width="5.28515625" customWidth="1"/>
    <col min="6916" max="6916" width="14.140625" customWidth="1"/>
    <col min="6917" max="6917" width="22.85546875" customWidth="1"/>
    <col min="6918" max="6918" width="28.28515625" customWidth="1"/>
    <col min="6919" max="6919" width="23" customWidth="1"/>
    <col min="6920" max="6920" width="15.28515625" customWidth="1"/>
    <col min="6921" max="6921" width="12.7109375" customWidth="1"/>
    <col min="6922" max="6922" width="10.5703125" customWidth="1"/>
    <col min="6923" max="6923" width="23.42578125" customWidth="1"/>
    <col min="6924" max="6924" width="13.42578125" customWidth="1"/>
    <col min="6925" max="6925" width="4.85546875" customWidth="1"/>
    <col min="6926" max="6926" width="20.85546875" customWidth="1"/>
    <col min="6927" max="6927" width="17" customWidth="1"/>
    <col min="6928" max="6928" width="0.85546875" customWidth="1"/>
    <col min="6929" max="6929" width="47.85546875" customWidth="1"/>
    <col min="7171" max="7171" width="5.28515625" customWidth="1"/>
    <col min="7172" max="7172" width="14.140625" customWidth="1"/>
    <col min="7173" max="7173" width="22.85546875" customWidth="1"/>
    <col min="7174" max="7174" width="28.28515625" customWidth="1"/>
    <col min="7175" max="7175" width="23" customWidth="1"/>
    <col min="7176" max="7176" width="15.28515625" customWidth="1"/>
    <col min="7177" max="7177" width="12.7109375" customWidth="1"/>
    <col min="7178" max="7178" width="10.5703125" customWidth="1"/>
    <col min="7179" max="7179" width="23.42578125" customWidth="1"/>
    <col min="7180" max="7180" width="13.42578125" customWidth="1"/>
    <col min="7181" max="7181" width="4.85546875" customWidth="1"/>
    <col min="7182" max="7182" width="20.85546875" customWidth="1"/>
    <col min="7183" max="7183" width="17" customWidth="1"/>
    <col min="7184" max="7184" width="0.85546875" customWidth="1"/>
    <col min="7185" max="7185" width="47.85546875" customWidth="1"/>
    <col min="7427" max="7427" width="5.28515625" customWidth="1"/>
    <col min="7428" max="7428" width="14.140625" customWidth="1"/>
    <col min="7429" max="7429" width="22.85546875" customWidth="1"/>
    <col min="7430" max="7430" width="28.28515625" customWidth="1"/>
    <col min="7431" max="7431" width="23" customWidth="1"/>
    <col min="7432" max="7432" width="15.28515625" customWidth="1"/>
    <col min="7433" max="7433" width="12.7109375" customWidth="1"/>
    <col min="7434" max="7434" width="10.5703125" customWidth="1"/>
    <col min="7435" max="7435" width="23.42578125" customWidth="1"/>
    <col min="7436" max="7436" width="13.42578125" customWidth="1"/>
    <col min="7437" max="7437" width="4.85546875" customWidth="1"/>
    <col min="7438" max="7438" width="20.85546875" customWidth="1"/>
    <col min="7439" max="7439" width="17" customWidth="1"/>
    <col min="7440" max="7440" width="0.85546875" customWidth="1"/>
    <col min="7441" max="7441" width="47.85546875" customWidth="1"/>
    <col min="7683" max="7683" width="5.28515625" customWidth="1"/>
    <col min="7684" max="7684" width="14.140625" customWidth="1"/>
    <col min="7685" max="7685" width="22.85546875" customWidth="1"/>
    <col min="7686" max="7686" width="28.28515625" customWidth="1"/>
    <col min="7687" max="7687" width="23" customWidth="1"/>
    <col min="7688" max="7688" width="15.28515625" customWidth="1"/>
    <col min="7689" max="7689" width="12.7109375" customWidth="1"/>
    <col min="7690" max="7690" width="10.5703125" customWidth="1"/>
    <col min="7691" max="7691" width="23.42578125" customWidth="1"/>
    <col min="7692" max="7692" width="13.42578125" customWidth="1"/>
    <col min="7693" max="7693" width="4.85546875" customWidth="1"/>
    <col min="7694" max="7694" width="20.85546875" customWidth="1"/>
    <col min="7695" max="7695" width="17" customWidth="1"/>
    <col min="7696" max="7696" width="0.85546875" customWidth="1"/>
    <col min="7697" max="7697" width="47.85546875" customWidth="1"/>
    <col min="7939" max="7939" width="5.28515625" customWidth="1"/>
    <col min="7940" max="7940" width="14.140625" customWidth="1"/>
    <col min="7941" max="7941" width="22.85546875" customWidth="1"/>
    <col min="7942" max="7942" width="28.28515625" customWidth="1"/>
    <col min="7943" max="7943" width="23" customWidth="1"/>
    <col min="7944" max="7944" width="15.28515625" customWidth="1"/>
    <col min="7945" max="7945" width="12.7109375" customWidth="1"/>
    <col min="7946" max="7946" width="10.5703125" customWidth="1"/>
    <col min="7947" max="7947" width="23.42578125" customWidth="1"/>
    <col min="7948" max="7948" width="13.42578125" customWidth="1"/>
    <col min="7949" max="7949" width="4.85546875" customWidth="1"/>
    <col min="7950" max="7950" width="20.85546875" customWidth="1"/>
    <col min="7951" max="7951" width="17" customWidth="1"/>
    <col min="7952" max="7952" width="0.85546875" customWidth="1"/>
    <col min="7953" max="7953" width="47.85546875" customWidth="1"/>
    <col min="8195" max="8195" width="5.28515625" customWidth="1"/>
    <col min="8196" max="8196" width="14.140625" customWidth="1"/>
    <col min="8197" max="8197" width="22.85546875" customWidth="1"/>
    <col min="8198" max="8198" width="28.28515625" customWidth="1"/>
    <col min="8199" max="8199" width="23" customWidth="1"/>
    <col min="8200" max="8200" width="15.28515625" customWidth="1"/>
    <col min="8201" max="8201" width="12.7109375" customWidth="1"/>
    <col min="8202" max="8202" width="10.5703125" customWidth="1"/>
    <col min="8203" max="8203" width="23.42578125" customWidth="1"/>
    <col min="8204" max="8204" width="13.42578125" customWidth="1"/>
    <col min="8205" max="8205" width="4.85546875" customWidth="1"/>
    <col min="8206" max="8206" width="20.85546875" customWidth="1"/>
    <col min="8207" max="8207" width="17" customWidth="1"/>
    <col min="8208" max="8208" width="0.85546875" customWidth="1"/>
    <col min="8209" max="8209" width="47.85546875" customWidth="1"/>
    <col min="8451" max="8451" width="5.28515625" customWidth="1"/>
    <col min="8452" max="8452" width="14.140625" customWidth="1"/>
    <col min="8453" max="8453" width="22.85546875" customWidth="1"/>
    <col min="8454" max="8454" width="28.28515625" customWidth="1"/>
    <col min="8455" max="8455" width="23" customWidth="1"/>
    <col min="8456" max="8456" width="15.28515625" customWidth="1"/>
    <col min="8457" max="8457" width="12.7109375" customWidth="1"/>
    <col min="8458" max="8458" width="10.5703125" customWidth="1"/>
    <col min="8459" max="8459" width="23.42578125" customWidth="1"/>
    <col min="8460" max="8460" width="13.42578125" customWidth="1"/>
    <col min="8461" max="8461" width="4.85546875" customWidth="1"/>
    <col min="8462" max="8462" width="20.85546875" customWidth="1"/>
    <col min="8463" max="8463" width="17" customWidth="1"/>
    <col min="8464" max="8464" width="0.85546875" customWidth="1"/>
    <col min="8465" max="8465" width="47.85546875" customWidth="1"/>
    <col min="8707" max="8707" width="5.28515625" customWidth="1"/>
    <col min="8708" max="8708" width="14.140625" customWidth="1"/>
    <col min="8709" max="8709" width="22.85546875" customWidth="1"/>
    <col min="8710" max="8710" width="28.28515625" customWidth="1"/>
    <col min="8711" max="8711" width="23" customWidth="1"/>
    <col min="8712" max="8712" width="15.28515625" customWidth="1"/>
    <col min="8713" max="8713" width="12.7109375" customWidth="1"/>
    <col min="8714" max="8714" width="10.5703125" customWidth="1"/>
    <col min="8715" max="8715" width="23.42578125" customWidth="1"/>
    <col min="8716" max="8716" width="13.42578125" customWidth="1"/>
    <col min="8717" max="8717" width="4.85546875" customWidth="1"/>
    <col min="8718" max="8718" width="20.85546875" customWidth="1"/>
    <col min="8719" max="8719" width="17" customWidth="1"/>
    <col min="8720" max="8720" width="0.85546875" customWidth="1"/>
    <col min="8721" max="8721" width="47.85546875" customWidth="1"/>
    <col min="8963" max="8963" width="5.28515625" customWidth="1"/>
    <col min="8964" max="8964" width="14.140625" customWidth="1"/>
    <col min="8965" max="8965" width="22.85546875" customWidth="1"/>
    <col min="8966" max="8966" width="28.28515625" customWidth="1"/>
    <col min="8967" max="8967" width="23" customWidth="1"/>
    <col min="8968" max="8968" width="15.28515625" customWidth="1"/>
    <col min="8969" max="8969" width="12.7109375" customWidth="1"/>
    <col min="8970" max="8970" width="10.5703125" customWidth="1"/>
    <col min="8971" max="8971" width="23.42578125" customWidth="1"/>
    <col min="8972" max="8972" width="13.42578125" customWidth="1"/>
    <col min="8973" max="8973" width="4.85546875" customWidth="1"/>
    <col min="8974" max="8974" width="20.85546875" customWidth="1"/>
    <col min="8975" max="8975" width="17" customWidth="1"/>
    <col min="8976" max="8976" width="0.85546875" customWidth="1"/>
    <col min="8977" max="8977" width="47.85546875" customWidth="1"/>
    <col min="9219" max="9219" width="5.28515625" customWidth="1"/>
    <col min="9220" max="9220" width="14.140625" customWidth="1"/>
    <col min="9221" max="9221" width="22.85546875" customWidth="1"/>
    <col min="9222" max="9222" width="28.28515625" customWidth="1"/>
    <col min="9223" max="9223" width="23" customWidth="1"/>
    <col min="9224" max="9224" width="15.28515625" customWidth="1"/>
    <col min="9225" max="9225" width="12.7109375" customWidth="1"/>
    <col min="9226" max="9226" width="10.5703125" customWidth="1"/>
    <col min="9227" max="9227" width="23.42578125" customWidth="1"/>
    <col min="9228" max="9228" width="13.42578125" customWidth="1"/>
    <col min="9229" max="9229" width="4.85546875" customWidth="1"/>
    <col min="9230" max="9230" width="20.85546875" customWidth="1"/>
    <col min="9231" max="9231" width="17" customWidth="1"/>
    <col min="9232" max="9232" width="0.85546875" customWidth="1"/>
    <col min="9233" max="9233" width="47.85546875" customWidth="1"/>
    <col min="9475" max="9475" width="5.28515625" customWidth="1"/>
    <col min="9476" max="9476" width="14.140625" customWidth="1"/>
    <col min="9477" max="9477" width="22.85546875" customWidth="1"/>
    <col min="9478" max="9478" width="28.28515625" customWidth="1"/>
    <col min="9479" max="9479" width="23" customWidth="1"/>
    <col min="9480" max="9480" width="15.28515625" customWidth="1"/>
    <col min="9481" max="9481" width="12.7109375" customWidth="1"/>
    <col min="9482" max="9482" width="10.5703125" customWidth="1"/>
    <col min="9483" max="9483" width="23.42578125" customWidth="1"/>
    <col min="9484" max="9484" width="13.42578125" customWidth="1"/>
    <col min="9485" max="9485" width="4.85546875" customWidth="1"/>
    <col min="9486" max="9486" width="20.85546875" customWidth="1"/>
    <col min="9487" max="9487" width="17" customWidth="1"/>
    <col min="9488" max="9488" width="0.85546875" customWidth="1"/>
    <col min="9489" max="9489" width="47.85546875" customWidth="1"/>
    <col min="9731" max="9731" width="5.28515625" customWidth="1"/>
    <col min="9732" max="9732" width="14.140625" customWidth="1"/>
    <col min="9733" max="9733" width="22.85546875" customWidth="1"/>
    <col min="9734" max="9734" width="28.28515625" customWidth="1"/>
    <col min="9735" max="9735" width="23" customWidth="1"/>
    <col min="9736" max="9736" width="15.28515625" customWidth="1"/>
    <col min="9737" max="9737" width="12.7109375" customWidth="1"/>
    <col min="9738" max="9738" width="10.5703125" customWidth="1"/>
    <col min="9739" max="9739" width="23.42578125" customWidth="1"/>
    <col min="9740" max="9740" width="13.42578125" customWidth="1"/>
    <col min="9741" max="9741" width="4.85546875" customWidth="1"/>
    <col min="9742" max="9742" width="20.85546875" customWidth="1"/>
    <col min="9743" max="9743" width="17" customWidth="1"/>
    <col min="9744" max="9744" width="0.85546875" customWidth="1"/>
    <col min="9745" max="9745" width="47.85546875" customWidth="1"/>
    <col min="9987" max="9987" width="5.28515625" customWidth="1"/>
    <col min="9988" max="9988" width="14.140625" customWidth="1"/>
    <col min="9989" max="9989" width="22.85546875" customWidth="1"/>
    <col min="9990" max="9990" width="28.28515625" customWidth="1"/>
    <col min="9991" max="9991" width="23" customWidth="1"/>
    <col min="9992" max="9992" width="15.28515625" customWidth="1"/>
    <col min="9993" max="9993" width="12.7109375" customWidth="1"/>
    <col min="9994" max="9994" width="10.5703125" customWidth="1"/>
    <col min="9995" max="9995" width="23.42578125" customWidth="1"/>
    <col min="9996" max="9996" width="13.42578125" customWidth="1"/>
    <col min="9997" max="9997" width="4.85546875" customWidth="1"/>
    <col min="9998" max="9998" width="20.85546875" customWidth="1"/>
    <col min="9999" max="9999" width="17" customWidth="1"/>
    <col min="10000" max="10000" width="0.85546875" customWidth="1"/>
    <col min="10001" max="10001" width="47.85546875" customWidth="1"/>
    <col min="10243" max="10243" width="5.28515625" customWidth="1"/>
    <col min="10244" max="10244" width="14.140625" customWidth="1"/>
    <col min="10245" max="10245" width="22.85546875" customWidth="1"/>
    <col min="10246" max="10246" width="28.28515625" customWidth="1"/>
    <col min="10247" max="10247" width="23" customWidth="1"/>
    <col min="10248" max="10248" width="15.28515625" customWidth="1"/>
    <col min="10249" max="10249" width="12.7109375" customWidth="1"/>
    <col min="10250" max="10250" width="10.5703125" customWidth="1"/>
    <col min="10251" max="10251" width="23.42578125" customWidth="1"/>
    <col min="10252" max="10252" width="13.42578125" customWidth="1"/>
    <col min="10253" max="10253" width="4.85546875" customWidth="1"/>
    <col min="10254" max="10254" width="20.85546875" customWidth="1"/>
    <col min="10255" max="10255" width="17" customWidth="1"/>
    <col min="10256" max="10256" width="0.85546875" customWidth="1"/>
    <col min="10257" max="10257" width="47.85546875" customWidth="1"/>
    <col min="10499" max="10499" width="5.28515625" customWidth="1"/>
    <col min="10500" max="10500" width="14.140625" customWidth="1"/>
    <col min="10501" max="10501" width="22.85546875" customWidth="1"/>
    <col min="10502" max="10502" width="28.28515625" customWidth="1"/>
    <col min="10503" max="10503" width="23" customWidth="1"/>
    <col min="10504" max="10504" width="15.28515625" customWidth="1"/>
    <col min="10505" max="10505" width="12.7109375" customWidth="1"/>
    <col min="10506" max="10506" width="10.5703125" customWidth="1"/>
    <col min="10507" max="10507" width="23.42578125" customWidth="1"/>
    <col min="10508" max="10508" width="13.42578125" customWidth="1"/>
    <col min="10509" max="10509" width="4.85546875" customWidth="1"/>
    <col min="10510" max="10510" width="20.85546875" customWidth="1"/>
    <col min="10511" max="10511" width="17" customWidth="1"/>
    <col min="10512" max="10512" width="0.85546875" customWidth="1"/>
    <col min="10513" max="10513" width="47.85546875" customWidth="1"/>
    <col min="10755" max="10755" width="5.28515625" customWidth="1"/>
    <col min="10756" max="10756" width="14.140625" customWidth="1"/>
    <col min="10757" max="10757" width="22.85546875" customWidth="1"/>
    <col min="10758" max="10758" width="28.28515625" customWidth="1"/>
    <col min="10759" max="10759" width="23" customWidth="1"/>
    <col min="10760" max="10760" width="15.28515625" customWidth="1"/>
    <col min="10761" max="10761" width="12.7109375" customWidth="1"/>
    <col min="10762" max="10762" width="10.5703125" customWidth="1"/>
    <col min="10763" max="10763" width="23.42578125" customWidth="1"/>
    <col min="10764" max="10764" width="13.42578125" customWidth="1"/>
    <col min="10765" max="10765" width="4.85546875" customWidth="1"/>
    <col min="10766" max="10766" width="20.85546875" customWidth="1"/>
    <col min="10767" max="10767" width="17" customWidth="1"/>
    <col min="10768" max="10768" width="0.85546875" customWidth="1"/>
    <col min="10769" max="10769" width="47.85546875" customWidth="1"/>
    <col min="11011" max="11011" width="5.28515625" customWidth="1"/>
    <col min="11012" max="11012" width="14.140625" customWidth="1"/>
    <col min="11013" max="11013" width="22.85546875" customWidth="1"/>
    <col min="11014" max="11014" width="28.28515625" customWidth="1"/>
    <col min="11015" max="11015" width="23" customWidth="1"/>
    <col min="11016" max="11016" width="15.28515625" customWidth="1"/>
    <col min="11017" max="11017" width="12.7109375" customWidth="1"/>
    <col min="11018" max="11018" width="10.5703125" customWidth="1"/>
    <col min="11019" max="11019" width="23.42578125" customWidth="1"/>
    <col min="11020" max="11020" width="13.42578125" customWidth="1"/>
    <col min="11021" max="11021" width="4.85546875" customWidth="1"/>
    <col min="11022" max="11022" width="20.85546875" customWidth="1"/>
    <col min="11023" max="11023" width="17" customWidth="1"/>
    <col min="11024" max="11024" width="0.85546875" customWidth="1"/>
    <col min="11025" max="11025" width="47.85546875" customWidth="1"/>
    <col min="11267" max="11267" width="5.28515625" customWidth="1"/>
    <col min="11268" max="11268" width="14.140625" customWidth="1"/>
    <col min="11269" max="11269" width="22.85546875" customWidth="1"/>
    <col min="11270" max="11270" width="28.28515625" customWidth="1"/>
    <col min="11271" max="11271" width="23" customWidth="1"/>
    <col min="11272" max="11272" width="15.28515625" customWidth="1"/>
    <col min="11273" max="11273" width="12.7109375" customWidth="1"/>
    <col min="11274" max="11274" width="10.5703125" customWidth="1"/>
    <col min="11275" max="11275" width="23.42578125" customWidth="1"/>
    <col min="11276" max="11276" width="13.42578125" customWidth="1"/>
    <col min="11277" max="11277" width="4.85546875" customWidth="1"/>
    <col min="11278" max="11278" width="20.85546875" customWidth="1"/>
    <col min="11279" max="11279" width="17" customWidth="1"/>
    <col min="11280" max="11280" width="0.85546875" customWidth="1"/>
    <col min="11281" max="11281" width="47.85546875" customWidth="1"/>
    <col min="11523" max="11523" width="5.28515625" customWidth="1"/>
    <col min="11524" max="11524" width="14.140625" customWidth="1"/>
    <col min="11525" max="11525" width="22.85546875" customWidth="1"/>
    <col min="11526" max="11526" width="28.28515625" customWidth="1"/>
    <col min="11527" max="11527" width="23" customWidth="1"/>
    <col min="11528" max="11528" width="15.28515625" customWidth="1"/>
    <col min="11529" max="11529" width="12.7109375" customWidth="1"/>
    <col min="11530" max="11530" width="10.5703125" customWidth="1"/>
    <col min="11531" max="11531" width="23.42578125" customWidth="1"/>
    <col min="11532" max="11532" width="13.42578125" customWidth="1"/>
    <col min="11533" max="11533" width="4.85546875" customWidth="1"/>
    <col min="11534" max="11534" width="20.85546875" customWidth="1"/>
    <col min="11535" max="11535" width="17" customWidth="1"/>
    <col min="11536" max="11536" width="0.85546875" customWidth="1"/>
    <col min="11537" max="11537" width="47.85546875" customWidth="1"/>
    <col min="11779" max="11779" width="5.28515625" customWidth="1"/>
    <col min="11780" max="11780" width="14.140625" customWidth="1"/>
    <col min="11781" max="11781" width="22.85546875" customWidth="1"/>
    <col min="11782" max="11782" width="28.28515625" customWidth="1"/>
    <col min="11783" max="11783" width="23" customWidth="1"/>
    <col min="11784" max="11784" width="15.28515625" customWidth="1"/>
    <col min="11785" max="11785" width="12.7109375" customWidth="1"/>
    <col min="11786" max="11786" width="10.5703125" customWidth="1"/>
    <col min="11787" max="11787" width="23.42578125" customWidth="1"/>
    <col min="11788" max="11788" width="13.42578125" customWidth="1"/>
    <col min="11789" max="11789" width="4.85546875" customWidth="1"/>
    <col min="11790" max="11790" width="20.85546875" customWidth="1"/>
    <col min="11791" max="11791" width="17" customWidth="1"/>
    <col min="11792" max="11792" width="0.85546875" customWidth="1"/>
    <col min="11793" max="11793" width="47.85546875" customWidth="1"/>
    <col min="12035" max="12035" width="5.28515625" customWidth="1"/>
    <col min="12036" max="12036" width="14.140625" customWidth="1"/>
    <col min="12037" max="12037" width="22.85546875" customWidth="1"/>
    <col min="12038" max="12038" width="28.28515625" customWidth="1"/>
    <col min="12039" max="12039" width="23" customWidth="1"/>
    <col min="12040" max="12040" width="15.28515625" customWidth="1"/>
    <col min="12041" max="12041" width="12.7109375" customWidth="1"/>
    <col min="12042" max="12042" width="10.5703125" customWidth="1"/>
    <col min="12043" max="12043" width="23.42578125" customWidth="1"/>
    <col min="12044" max="12044" width="13.42578125" customWidth="1"/>
    <col min="12045" max="12045" width="4.85546875" customWidth="1"/>
    <col min="12046" max="12046" width="20.85546875" customWidth="1"/>
    <col min="12047" max="12047" width="17" customWidth="1"/>
    <col min="12048" max="12048" width="0.85546875" customWidth="1"/>
    <col min="12049" max="12049" width="47.85546875" customWidth="1"/>
    <col min="12291" max="12291" width="5.28515625" customWidth="1"/>
    <col min="12292" max="12292" width="14.140625" customWidth="1"/>
    <col min="12293" max="12293" width="22.85546875" customWidth="1"/>
    <col min="12294" max="12294" width="28.28515625" customWidth="1"/>
    <col min="12295" max="12295" width="23" customWidth="1"/>
    <col min="12296" max="12296" width="15.28515625" customWidth="1"/>
    <col min="12297" max="12297" width="12.7109375" customWidth="1"/>
    <col min="12298" max="12298" width="10.5703125" customWidth="1"/>
    <col min="12299" max="12299" width="23.42578125" customWidth="1"/>
    <col min="12300" max="12300" width="13.42578125" customWidth="1"/>
    <col min="12301" max="12301" width="4.85546875" customWidth="1"/>
    <col min="12302" max="12302" width="20.85546875" customWidth="1"/>
    <col min="12303" max="12303" width="17" customWidth="1"/>
    <col min="12304" max="12304" width="0.85546875" customWidth="1"/>
    <col min="12305" max="12305" width="47.85546875" customWidth="1"/>
    <col min="12547" max="12547" width="5.28515625" customWidth="1"/>
    <col min="12548" max="12548" width="14.140625" customWidth="1"/>
    <col min="12549" max="12549" width="22.85546875" customWidth="1"/>
    <col min="12550" max="12550" width="28.28515625" customWidth="1"/>
    <col min="12551" max="12551" width="23" customWidth="1"/>
    <col min="12552" max="12552" width="15.28515625" customWidth="1"/>
    <col min="12553" max="12553" width="12.7109375" customWidth="1"/>
    <col min="12554" max="12554" width="10.5703125" customWidth="1"/>
    <col min="12555" max="12555" width="23.42578125" customWidth="1"/>
    <col min="12556" max="12556" width="13.42578125" customWidth="1"/>
    <col min="12557" max="12557" width="4.85546875" customWidth="1"/>
    <col min="12558" max="12558" width="20.85546875" customWidth="1"/>
    <col min="12559" max="12559" width="17" customWidth="1"/>
    <col min="12560" max="12560" width="0.85546875" customWidth="1"/>
    <col min="12561" max="12561" width="47.85546875" customWidth="1"/>
    <col min="12803" max="12803" width="5.28515625" customWidth="1"/>
    <col min="12804" max="12804" width="14.140625" customWidth="1"/>
    <col min="12805" max="12805" width="22.85546875" customWidth="1"/>
    <col min="12806" max="12806" width="28.28515625" customWidth="1"/>
    <col min="12807" max="12807" width="23" customWidth="1"/>
    <col min="12808" max="12808" width="15.28515625" customWidth="1"/>
    <col min="12809" max="12809" width="12.7109375" customWidth="1"/>
    <col min="12810" max="12810" width="10.5703125" customWidth="1"/>
    <col min="12811" max="12811" width="23.42578125" customWidth="1"/>
    <col min="12812" max="12812" width="13.42578125" customWidth="1"/>
    <col min="12813" max="12813" width="4.85546875" customWidth="1"/>
    <col min="12814" max="12814" width="20.85546875" customWidth="1"/>
    <col min="12815" max="12815" width="17" customWidth="1"/>
    <col min="12816" max="12816" width="0.85546875" customWidth="1"/>
    <col min="12817" max="12817" width="47.85546875" customWidth="1"/>
    <col min="13059" max="13059" width="5.28515625" customWidth="1"/>
    <col min="13060" max="13060" width="14.140625" customWidth="1"/>
    <col min="13061" max="13061" width="22.85546875" customWidth="1"/>
    <col min="13062" max="13062" width="28.28515625" customWidth="1"/>
    <col min="13063" max="13063" width="23" customWidth="1"/>
    <col min="13064" max="13064" width="15.28515625" customWidth="1"/>
    <col min="13065" max="13065" width="12.7109375" customWidth="1"/>
    <col min="13066" max="13066" width="10.5703125" customWidth="1"/>
    <col min="13067" max="13067" width="23.42578125" customWidth="1"/>
    <col min="13068" max="13068" width="13.42578125" customWidth="1"/>
    <col min="13069" max="13069" width="4.85546875" customWidth="1"/>
    <col min="13070" max="13070" width="20.85546875" customWidth="1"/>
    <col min="13071" max="13071" width="17" customWidth="1"/>
    <col min="13072" max="13072" width="0.85546875" customWidth="1"/>
    <col min="13073" max="13073" width="47.85546875" customWidth="1"/>
    <col min="13315" max="13315" width="5.28515625" customWidth="1"/>
    <col min="13316" max="13316" width="14.140625" customWidth="1"/>
    <col min="13317" max="13317" width="22.85546875" customWidth="1"/>
    <col min="13318" max="13318" width="28.28515625" customWidth="1"/>
    <col min="13319" max="13319" width="23" customWidth="1"/>
    <col min="13320" max="13320" width="15.28515625" customWidth="1"/>
    <col min="13321" max="13321" width="12.7109375" customWidth="1"/>
    <col min="13322" max="13322" width="10.5703125" customWidth="1"/>
    <col min="13323" max="13323" width="23.42578125" customWidth="1"/>
    <col min="13324" max="13324" width="13.42578125" customWidth="1"/>
    <col min="13325" max="13325" width="4.85546875" customWidth="1"/>
    <col min="13326" max="13326" width="20.85546875" customWidth="1"/>
    <col min="13327" max="13327" width="17" customWidth="1"/>
    <col min="13328" max="13328" width="0.85546875" customWidth="1"/>
    <col min="13329" max="13329" width="47.85546875" customWidth="1"/>
    <col min="13571" max="13571" width="5.28515625" customWidth="1"/>
    <col min="13572" max="13572" width="14.140625" customWidth="1"/>
    <col min="13573" max="13573" width="22.85546875" customWidth="1"/>
    <col min="13574" max="13574" width="28.28515625" customWidth="1"/>
    <col min="13575" max="13575" width="23" customWidth="1"/>
    <col min="13576" max="13576" width="15.28515625" customWidth="1"/>
    <col min="13577" max="13577" width="12.7109375" customWidth="1"/>
    <col min="13578" max="13578" width="10.5703125" customWidth="1"/>
    <col min="13579" max="13579" width="23.42578125" customWidth="1"/>
    <col min="13580" max="13580" width="13.42578125" customWidth="1"/>
    <col min="13581" max="13581" width="4.85546875" customWidth="1"/>
    <col min="13582" max="13582" width="20.85546875" customWidth="1"/>
    <col min="13583" max="13583" width="17" customWidth="1"/>
    <col min="13584" max="13584" width="0.85546875" customWidth="1"/>
    <col min="13585" max="13585" width="47.85546875" customWidth="1"/>
    <col min="13827" max="13827" width="5.28515625" customWidth="1"/>
    <col min="13828" max="13828" width="14.140625" customWidth="1"/>
    <col min="13829" max="13829" width="22.85546875" customWidth="1"/>
    <col min="13830" max="13830" width="28.28515625" customWidth="1"/>
    <col min="13831" max="13831" width="23" customWidth="1"/>
    <col min="13832" max="13832" width="15.28515625" customWidth="1"/>
    <col min="13833" max="13833" width="12.7109375" customWidth="1"/>
    <col min="13834" max="13834" width="10.5703125" customWidth="1"/>
    <col min="13835" max="13835" width="23.42578125" customWidth="1"/>
    <col min="13836" max="13836" width="13.42578125" customWidth="1"/>
    <col min="13837" max="13837" width="4.85546875" customWidth="1"/>
    <col min="13838" max="13838" width="20.85546875" customWidth="1"/>
    <col min="13839" max="13839" width="17" customWidth="1"/>
    <col min="13840" max="13840" width="0.85546875" customWidth="1"/>
    <col min="13841" max="13841" width="47.85546875" customWidth="1"/>
    <col min="14083" max="14083" width="5.28515625" customWidth="1"/>
    <col min="14084" max="14084" width="14.140625" customWidth="1"/>
    <col min="14085" max="14085" width="22.85546875" customWidth="1"/>
    <col min="14086" max="14086" width="28.28515625" customWidth="1"/>
    <col min="14087" max="14087" width="23" customWidth="1"/>
    <col min="14088" max="14088" width="15.28515625" customWidth="1"/>
    <col min="14089" max="14089" width="12.7109375" customWidth="1"/>
    <col min="14090" max="14090" width="10.5703125" customWidth="1"/>
    <col min="14091" max="14091" width="23.42578125" customWidth="1"/>
    <col min="14092" max="14092" width="13.42578125" customWidth="1"/>
    <col min="14093" max="14093" width="4.85546875" customWidth="1"/>
    <col min="14094" max="14094" width="20.85546875" customWidth="1"/>
    <col min="14095" max="14095" width="17" customWidth="1"/>
    <col min="14096" max="14096" width="0.85546875" customWidth="1"/>
    <col min="14097" max="14097" width="47.85546875" customWidth="1"/>
    <col min="14339" max="14339" width="5.28515625" customWidth="1"/>
    <col min="14340" max="14340" width="14.140625" customWidth="1"/>
    <col min="14341" max="14341" width="22.85546875" customWidth="1"/>
    <col min="14342" max="14342" width="28.28515625" customWidth="1"/>
    <col min="14343" max="14343" width="23" customWidth="1"/>
    <col min="14344" max="14344" width="15.28515625" customWidth="1"/>
    <col min="14345" max="14345" width="12.7109375" customWidth="1"/>
    <col min="14346" max="14346" width="10.5703125" customWidth="1"/>
    <col min="14347" max="14347" width="23.42578125" customWidth="1"/>
    <col min="14348" max="14348" width="13.42578125" customWidth="1"/>
    <col min="14349" max="14349" width="4.85546875" customWidth="1"/>
    <col min="14350" max="14350" width="20.85546875" customWidth="1"/>
    <col min="14351" max="14351" width="17" customWidth="1"/>
    <col min="14352" max="14352" width="0.85546875" customWidth="1"/>
    <col min="14353" max="14353" width="47.85546875" customWidth="1"/>
    <col min="14595" max="14595" width="5.28515625" customWidth="1"/>
    <col min="14596" max="14596" width="14.140625" customWidth="1"/>
    <col min="14597" max="14597" width="22.85546875" customWidth="1"/>
    <col min="14598" max="14598" width="28.28515625" customWidth="1"/>
    <col min="14599" max="14599" width="23" customWidth="1"/>
    <col min="14600" max="14600" width="15.28515625" customWidth="1"/>
    <col min="14601" max="14601" width="12.7109375" customWidth="1"/>
    <col min="14602" max="14602" width="10.5703125" customWidth="1"/>
    <col min="14603" max="14603" width="23.42578125" customWidth="1"/>
    <col min="14604" max="14604" width="13.42578125" customWidth="1"/>
    <col min="14605" max="14605" width="4.85546875" customWidth="1"/>
    <col min="14606" max="14606" width="20.85546875" customWidth="1"/>
    <col min="14607" max="14607" width="17" customWidth="1"/>
    <col min="14608" max="14608" width="0.85546875" customWidth="1"/>
    <col min="14609" max="14609" width="47.85546875" customWidth="1"/>
    <col min="14851" max="14851" width="5.28515625" customWidth="1"/>
    <col min="14852" max="14852" width="14.140625" customWidth="1"/>
    <col min="14853" max="14853" width="22.85546875" customWidth="1"/>
    <col min="14854" max="14854" width="28.28515625" customWidth="1"/>
    <col min="14855" max="14855" width="23" customWidth="1"/>
    <col min="14856" max="14856" width="15.28515625" customWidth="1"/>
    <col min="14857" max="14857" width="12.7109375" customWidth="1"/>
    <col min="14858" max="14858" width="10.5703125" customWidth="1"/>
    <col min="14859" max="14859" width="23.42578125" customWidth="1"/>
    <col min="14860" max="14860" width="13.42578125" customWidth="1"/>
    <col min="14861" max="14861" width="4.85546875" customWidth="1"/>
    <col min="14862" max="14862" width="20.85546875" customWidth="1"/>
    <col min="14863" max="14863" width="17" customWidth="1"/>
    <col min="14864" max="14864" width="0.85546875" customWidth="1"/>
    <col min="14865" max="14865" width="47.85546875" customWidth="1"/>
    <col min="15107" max="15107" width="5.28515625" customWidth="1"/>
    <col min="15108" max="15108" width="14.140625" customWidth="1"/>
    <col min="15109" max="15109" width="22.85546875" customWidth="1"/>
    <col min="15110" max="15110" width="28.28515625" customWidth="1"/>
    <col min="15111" max="15111" width="23" customWidth="1"/>
    <col min="15112" max="15112" width="15.28515625" customWidth="1"/>
    <col min="15113" max="15113" width="12.7109375" customWidth="1"/>
    <col min="15114" max="15114" width="10.5703125" customWidth="1"/>
    <col min="15115" max="15115" width="23.42578125" customWidth="1"/>
    <col min="15116" max="15116" width="13.42578125" customWidth="1"/>
    <col min="15117" max="15117" width="4.85546875" customWidth="1"/>
    <col min="15118" max="15118" width="20.85546875" customWidth="1"/>
    <col min="15119" max="15119" width="17" customWidth="1"/>
    <col min="15120" max="15120" width="0.85546875" customWidth="1"/>
    <col min="15121" max="15121" width="47.85546875" customWidth="1"/>
    <col min="15363" max="15363" width="5.28515625" customWidth="1"/>
    <col min="15364" max="15364" width="14.140625" customWidth="1"/>
    <col min="15365" max="15365" width="22.85546875" customWidth="1"/>
    <col min="15366" max="15366" width="28.28515625" customWidth="1"/>
    <col min="15367" max="15367" width="23" customWidth="1"/>
    <col min="15368" max="15368" width="15.28515625" customWidth="1"/>
    <col min="15369" max="15369" width="12.7109375" customWidth="1"/>
    <col min="15370" max="15370" width="10.5703125" customWidth="1"/>
    <col min="15371" max="15371" width="23.42578125" customWidth="1"/>
    <col min="15372" max="15372" width="13.42578125" customWidth="1"/>
    <col min="15373" max="15373" width="4.85546875" customWidth="1"/>
    <col min="15374" max="15374" width="20.85546875" customWidth="1"/>
    <col min="15375" max="15375" width="17" customWidth="1"/>
    <col min="15376" max="15376" width="0.85546875" customWidth="1"/>
    <col min="15377" max="15377" width="47.85546875" customWidth="1"/>
    <col min="15619" max="15619" width="5.28515625" customWidth="1"/>
    <col min="15620" max="15620" width="14.140625" customWidth="1"/>
    <col min="15621" max="15621" width="22.85546875" customWidth="1"/>
    <col min="15622" max="15622" width="28.28515625" customWidth="1"/>
    <col min="15623" max="15623" width="23" customWidth="1"/>
    <col min="15624" max="15624" width="15.28515625" customWidth="1"/>
    <col min="15625" max="15625" width="12.7109375" customWidth="1"/>
    <col min="15626" max="15626" width="10.5703125" customWidth="1"/>
    <col min="15627" max="15627" width="23.42578125" customWidth="1"/>
    <col min="15628" max="15628" width="13.42578125" customWidth="1"/>
    <col min="15629" max="15629" width="4.85546875" customWidth="1"/>
    <col min="15630" max="15630" width="20.85546875" customWidth="1"/>
    <col min="15631" max="15631" width="17" customWidth="1"/>
    <col min="15632" max="15632" width="0.85546875" customWidth="1"/>
    <col min="15633" max="15633" width="47.85546875" customWidth="1"/>
    <col min="15875" max="15875" width="5.28515625" customWidth="1"/>
    <col min="15876" max="15876" width="14.140625" customWidth="1"/>
    <col min="15877" max="15877" width="22.85546875" customWidth="1"/>
    <col min="15878" max="15878" width="28.28515625" customWidth="1"/>
    <col min="15879" max="15879" width="23" customWidth="1"/>
    <col min="15880" max="15880" width="15.28515625" customWidth="1"/>
    <col min="15881" max="15881" width="12.7109375" customWidth="1"/>
    <col min="15882" max="15882" width="10.5703125" customWidth="1"/>
    <col min="15883" max="15883" width="23.42578125" customWidth="1"/>
    <col min="15884" max="15884" width="13.42578125" customWidth="1"/>
    <col min="15885" max="15885" width="4.85546875" customWidth="1"/>
    <col min="15886" max="15886" width="20.85546875" customWidth="1"/>
    <col min="15887" max="15887" width="17" customWidth="1"/>
    <col min="15888" max="15888" width="0.85546875" customWidth="1"/>
    <col min="15889" max="15889" width="47.85546875" customWidth="1"/>
    <col min="16131" max="16131" width="5.28515625" customWidth="1"/>
    <col min="16132" max="16132" width="14.140625" customWidth="1"/>
    <col min="16133" max="16133" width="22.85546875" customWidth="1"/>
    <col min="16134" max="16134" width="28.28515625" customWidth="1"/>
    <col min="16135" max="16135" width="23" customWidth="1"/>
    <col min="16136" max="16136" width="15.28515625" customWidth="1"/>
    <col min="16137" max="16137" width="12.7109375" customWidth="1"/>
    <col min="16138" max="16138" width="10.5703125" customWidth="1"/>
    <col min="16139" max="16139" width="23.42578125" customWidth="1"/>
    <col min="16140" max="16140" width="13.42578125" customWidth="1"/>
    <col min="16141" max="16141" width="4.85546875" customWidth="1"/>
    <col min="16142" max="16142" width="20.85546875" customWidth="1"/>
    <col min="16143" max="16143" width="17" customWidth="1"/>
    <col min="16144" max="16144" width="0.85546875" customWidth="1"/>
    <col min="16145" max="16145" width="47.85546875" customWidth="1"/>
  </cols>
  <sheetData>
    <row r="1" spans="1:17" ht="11.25" customHeight="1" x14ac:dyDescent="0.2">
      <c r="A1" s="141"/>
      <c r="B1" s="142"/>
      <c r="C1" s="142"/>
      <c r="D1" s="143"/>
      <c r="E1" s="134"/>
      <c r="F1" s="134"/>
      <c r="G1" s="153"/>
      <c r="H1" s="153"/>
      <c r="I1" s="153"/>
      <c r="J1" s="154"/>
      <c r="K1" s="154"/>
      <c r="L1" s="154"/>
      <c r="M1" s="193"/>
      <c r="N1" s="194"/>
      <c r="O1" s="193"/>
      <c r="P1" s="195"/>
      <c r="Q1" s="195"/>
    </row>
    <row r="2" spans="1:17" ht="26.25" x14ac:dyDescent="0.4">
      <c r="A2" s="144" t="s">
        <v>149</v>
      </c>
      <c r="B2" s="144"/>
      <c r="C2" s="142"/>
      <c r="D2" s="143"/>
      <c r="E2" s="135" t="s">
        <v>150</v>
      </c>
      <c r="F2" s="135"/>
      <c r="G2" s="155"/>
      <c r="H2" s="155" t="s">
        <v>77</v>
      </c>
      <c r="I2" s="156"/>
      <c r="J2" s="157"/>
      <c r="K2" s="155"/>
      <c r="L2" s="157"/>
      <c r="M2" s="193"/>
      <c r="N2" s="196" t="s">
        <v>79</v>
      </c>
      <c r="O2" s="193"/>
      <c r="P2" s="195"/>
      <c r="Q2" s="196" t="s">
        <v>151</v>
      </c>
    </row>
    <row r="3" spans="1:17" ht="26.25" x14ac:dyDescent="0.4">
      <c r="A3" s="144" t="s">
        <v>224</v>
      </c>
      <c r="B3" s="144"/>
      <c r="C3" s="142"/>
      <c r="D3" s="143"/>
      <c r="E3" s="135"/>
      <c r="F3" s="135"/>
      <c r="G3" s="155"/>
      <c r="H3" s="155"/>
      <c r="I3" s="156"/>
      <c r="J3" s="157"/>
      <c r="K3" s="157"/>
      <c r="L3" s="157"/>
      <c r="M3" s="193"/>
      <c r="N3" s="197" t="s">
        <v>152</v>
      </c>
      <c r="O3" s="193"/>
      <c r="P3" s="195"/>
      <c r="Q3" s="196" t="s">
        <v>153</v>
      </c>
    </row>
    <row r="4" spans="1:17" x14ac:dyDescent="0.2">
      <c r="A4" s="142"/>
      <c r="B4" s="142"/>
      <c r="C4" s="142"/>
      <c r="D4" s="143"/>
      <c r="E4" s="134"/>
      <c r="F4" s="134"/>
      <c r="G4" s="156"/>
      <c r="H4" s="156"/>
      <c r="I4" s="156"/>
      <c r="J4" s="157"/>
      <c r="K4" s="157"/>
      <c r="L4" s="157"/>
      <c r="M4" s="193"/>
      <c r="N4" s="198"/>
      <c r="O4" s="193"/>
      <c r="P4" s="195"/>
      <c r="Q4" s="195"/>
    </row>
    <row r="5" spans="1:17" ht="18" customHeight="1" x14ac:dyDescent="0.25">
      <c r="A5" s="142"/>
      <c r="B5" s="142"/>
      <c r="C5" s="145"/>
      <c r="D5" s="145"/>
      <c r="E5" s="134"/>
      <c r="F5" s="134"/>
      <c r="G5" s="157"/>
      <c r="H5" s="157"/>
      <c r="I5" s="157"/>
      <c r="J5" s="157"/>
      <c r="K5" s="157"/>
      <c r="L5" s="157"/>
      <c r="M5" s="193"/>
      <c r="N5" s="198"/>
      <c r="O5" s="193"/>
      <c r="P5" s="195"/>
      <c r="Q5" s="199"/>
    </row>
    <row r="6" spans="1:17" ht="45.75" customHeight="1" x14ac:dyDescent="0.25">
      <c r="A6" s="148" t="s">
        <v>60</v>
      </c>
      <c r="B6" s="148"/>
      <c r="C6" s="145" t="s">
        <v>154</v>
      </c>
      <c r="D6" s="145" t="s">
        <v>155</v>
      </c>
      <c r="E6" s="163" t="s">
        <v>59</v>
      </c>
      <c r="F6" s="164" t="s">
        <v>4</v>
      </c>
      <c r="G6" s="151" t="s">
        <v>156</v>
      </c>
      <c r="H6" s="161" t="s">
        <v>157</v>
      </c>
      <c r="I6" s="162" t="s">
        <v>158</v>
      </c>
      <c r="J6" s="161" t="s">
        <v>159</v>
      </c>
      <c r="K6" s="305"/>
      <c r="L6" s="305"/>
      <c r="M6" s="193"/>
      <c r="N6" s="200" t="s">
        <v>59</v>
      </c>
      <c r="O6" s="201" t="s">
        <v>160</v>
      </c>
      <c r="P6" s="195"/>
      <c r="Q6" s="195" t="s">
        <v>161</v>
      </c>
    </row>
    <row r="7" spans="1:17" ht="15.75" x14ac:dyDescent="0.25">
      <c r="A7" s="149">
        <v>1</v>
      </c>
      <c r="B7" s="150" t="s">
        <v>162</v>
      </c>
      <c r="C7" s="146" t="str">
        <f>'Tipper 001'!$B$3</f>
        <v>Roger</v>
      </c>
      <c r="D7" s="147">
        <f>'Tipper 001'!$BQ$49</f>
        <v>132</v>
      </c>
      <c r="E7" s="165" t="str">
        <f>C7</f>
        <v>Roger</v>
      </c>
      <c r="F7" s="166">
        <f>D7</f>
        <v>132</v>
      </c>
      <c r="G7" s="152">
        <f>IF(F7="","",RANK(F7,F$7:F$56,0)+ROW(A1)%%)</f>
        <v>32.000100000000003</v>
      </c>
      <c r="H7" s="158">
        <f>IF(ROW(A1)&gt;COUNT(G$7:G$56),"",SMALL(G$7:G$56,ROW(A1)))</f>
        <v>1.002</v>
      </c>
      <c r="I7" s="159" t="str">
        <f t="shared" ref="I7:I56" si="0">IF($H7="","",INDEX(E$7:E$56,MATCH($H7,$G$7:$G$56,0)))</f>
        <v>Patrick</v>
      </c>
      <c r="J7" s="160">
        <f t="shared" ref="J7:J56" si="1">IF($H7="","",INDEX(F$7:F$56,MATCH($H7,$G$7:$G$56,0)))</f>
        <v>226</v>
      </c>
      <c r="K7" s="306"/>
      <c r="L7" s="306"/>
      <c r="M7" s="193"/>
      <c r="N7" s="202" t="s">
        <v>59</v>
      </c>
      <c r="O7" s="203"/>
      <c r="P7" s="195"/>
      <c r="Q7" s="195" t="s">
        <v>78</v>
      </c>
    </row>
    <row r="8" spans="1:17" ht="15.75" x14ac:dyDescent="0.25">
      <c r="A8" s="149">
        <v>2</v>
      </c>
      <c r="B8" s="150" t="s">
        <v>163</v>
      </c>
      <c r="C8" s="146" t="str">
        <f>'Tipper 002'!$B$3</f>
        <v>Thomas</v>
      </c>
      <c r="D8" s="147">
        <f>'Tipper 002'!$BQ$49</f>
        <v>77</v>
      </c>
      <c r="E8" s="165" t="str">
        <f t="shared" ref="E8:F56" si="2">C8</f>
        <v>Thomas</v>
      </c>
      <c r="F8" s="166">
        <f t="shared" si="2"/>
        <v>77</v>
      </c>
      <c r="G8" s="152">
        <f t="shared" ref="G8:G56" si="3">IF(F8="","",RANK(F8,F$7:F$56,0)+ROW(A2)%%)</f>
        <v>50.0002</v>
      </c>
      <c r="H8" s="158">
        <f>IF(ROW(A2)&gt;COUNT(G$7:G$56),"",SMALL(G$7:G$56,ROW(A2)))</f>
        <v>2.0041000000000002</v>
      </c>
      <c r="I8" s="159" t="str">
        <f t="shared" si="0"/>
        <v>Angelika</v>
      </c>
      <c r="J8" s="160">
        <f t="shared" si="1"/>
        <v>215</v>
      </c>
      <c r="K8" s="306"/>
      <c r="L8" s="306"/>
      <c r="M8" s="193"/>
      <c r="N8" s="202" t="s">
        <v>59</v>
      </c>
      <c r="O8" s="203"/>
      <c r="P8" s="195"/>
      <c r="Q8" s="195" t="s">
        <v>73</v>
      </c>
    </row>
    <row r="9" spans="1:17" ht="15.75" x14ac:dyDescent="0.25">
      <c r="A9" s="149">
        <v>3</v>
      </c>
      <c r="B9" s="150" t="s">
        <v>164</v>
      </c>
      <c r="C9" s="146" t="str">
        <f>'Tipper 003'!$B$3</f>
        <v>Erich</v>
      </c>
      <c r="D9" s="147">
        <f>'Tipper 003'!$BQ$49</f>
        <v>197</v>
      </c>
      <c r="E9" s="165" t="str">
        <f t="shared" si="2"/>
        <v>Erich</v>
      </c>
      <c r="F9" s="166">
        <f t="shared" si="2"/>
        <v>197</v>
      </c>
      <c r="G9" s="152">
        <f t="shared" si="3"/>
        <v>3.0003000000000002</v>
      </c>
      <c r="H9" s="158">
        <f>IF(ROW(A3)&gt;COUNT(G$7:G$56),"",SMALL(G$7:G$56,ROW(A3)))</f>
        <v>3.0003000000000002</v>
      </c>
      <c r="I9" s="159" t="str">
        <f t="shared" si="0"/>
        <v>Erich</v>
      </c>
      <c r="J9" s="160">
        <f t="shared" si="1"/>
        <v>197</v>
      </c>
      <c r="K9" s="306"/>
      <c r="L9" s="306"/>
      <c r="M9" s="193"/>
      <c r="N9" s="202" t="s">
        <v>59</v>
      </c>
      <c r="O9" s="203"/>
      <c r="P9" s="195"/>
      <c r="Q9" s="195" t="s">
        <v>165</v>
      </c>
    </row>
    <row r="10" spans="1:17" ht="15.75" x14ac:dyDescent="0.25">
      <c r="A10" s="149">
        <v>4</v>
      </c>
      <c r="B10" s="150" t="s">
        <v>166</v>
      </c>
      <c r="C10" s="146" t="str">
        <f>'Tipper 004'!$B$3</f>
        <v>Theo</v>
      </c>
      <c r="D10" s="147">
        <f>'Tipper 004'!$BQ$49</f>
        <v>172</v>
      </c>
      <c r="E10" s="165" t="str">
        <f t="shared" si="2"/>
        <v>Theo</v>
      </c>
      <c r="F10" s="166">
        <f t="shared" si="2"/>
        <v>172</v>
      </c>
      <c r="G10" s="152">
        <f t="shared" si="3"/>
        <v>9.0004000000000008</v>
      </c>
      <c r="H10" s="158">
        <f>IF(ROW(A4)&gt;COUNT(G$7:G$56),"",SMALL(G$7:G$56,ROW(A4)))</f>
        <v>4.0023999999999997</v>
      </c>
      <c r="I10" s="159" t="str">
        <f t="shared" si="0"/>
        <v>Bettina</v>
      </c>
      <c r="J10" s="160">
        <f t="shared" si="1"/>
        <v>192</v>
      </c>
      <c r="K10" s="306"/>
      <c r="L10" s="306"/>
      <c r="M10" s="193"/>
      <c r="N10" s="202" t="s">
        <v>59</v>
      </c>
      <c r="O10" s="203"/>
      <c r="P10" s="195"/>
      <c r="Q10" s="195" t="s">
        <v>74</v>
      </c>
    </row>
    <row r="11" spans="1:17" ht="15.75" x14ac:dyDescent="0.25">
      <c r="A11" s="149">
        <v>5</v>
      </c>
      <c r="B11" s="150" t="s">
        <v>167</v>
      </c>
      <c r="C11" s="146" t="str">
        <f>'Tipper 005'!$B$3</f>
        <v>Andi</v>
      </c>
      <c r="D11" s="147">
        <f>'Tipper 005'!$BQ$49</f>
        <v>143</v>
      </c>
      <c r="E11" s="165" t="str">
        <f t="shared" si="2"/>
        <v>Andi</v>
      </c>
      <c r="F11" s="166">
        <f t="shared" si="2"/>
        <v>143</v>
      </c>
      <c r="G11" s="152">
        <f t="shared" si="3"/>
        <v>22.000499999999999</v>
      </c>
      <c r="H11" s="158">
        <f>IF(ROW(A5)&gt;COUNT(G$7:G$56),"",SMALL(G$7:G$56,ROW(A5)))</f>
        <v>5.0007999999999999</v>
      </c>
      <c r="I11" s="159" t="str">
        <f t="shared" si="0"/>
        <v>Ursula</v>
      </c>
      <c r="J11" s="160">
        <f t="shared" si="1"/>
        <v>180</v>
      </c>
      <c r="K11" s="306"/>
      <c r="L11" s="306"/>
      <c r="M11" s="193"/>
      <c r="N11" s="202" t="s">
        <v>59</v>
      </c>
      <c r="O11" s="203"/>
      <c r="P11" s="195"/>
      <c r="Q11" s="195" t="s">
        <v>168</v>
      </c>
    </row>
    <row r="12" spans="1:17" ht="15.75" x14ac:dyDescent="0.25">
      <c r="A12" s="149">
        <v>6</v>
      </c>
      <c r="B12" s="150" t="s">
        <v>169</v>
      </c>
      <c r="C12" s="146" t="str">
        <f>'Tipper 006'!$B$3</f>
        <v>Renate</v>
      </c>
      <c r="D12" s="147">
        <f>'Tipper 006'!$BQ$49</f>
        <v>169</v>
      </c>
      <c r="E12" s="165" t="str">
        <f t="shared" si="2"/>
        <v>Renate</v>
      </c>
      <c r="F12" s="166">
        <f t="shared" si="2"/>
        <v>169</v>
      </c>
      <c r="G12" s="152">
        <f t="shared" si="3"/>
        <v>10.0006</v>
      </c>
      <c r="H12" s="158">
        <f>IF(ROW(A6)&gt;COUNT(G$7:G$56),"",SMALL(G$7:G$56,ROW(A6)))</f>
        <v>6.0007000000000001</v>
      </c>
      <c r="I12" s="159" t="str">
        <f t="shared" si="0"/>
        <v>Sabrina</v>
      </c>
      <c r="J12" s="160">
        <f t="shared" si="1"/>
        <v>178</v>
      </c>
      <c r="K12" s="306"/>
      <c r="L12" s="306"/>
      <c r="M12" s="193"/>
      <c r="N12" s="202" t="s">
        <v>59</v>
      </c>
      <c r="O12" s="203"/>
      <c r="P12" s="195"/>
      <c r="Q12" s="193" t="s">
        <v>76</v>
      </c>
    </row>
    <row r="13" spans="1:17" ht="15.75" x14ac:dyDescent="0.25">
      <c r="A13" s="149">
        <v>7</v>
      </c>
      <c r="B13" s="150" t="s">
        <v>170</v>
      </c>
      <c r="C13" s="146" t="str">
        <f>'Tipper 007'!$B$3</f>
        <v>Sabrina</v>
      </c>
      <c r="D13" s="147">
        <f>'Tipper 007'!$BQ$49</f>
        <v>178</v>
      </c>
      <c r="E13" s="165" t="str">
        <f t="shared" si="2"/>
        <v>Sabrina</v>
      </c>
      <c r="F13" s="166">
        <f t="shared" si="2"/>
        <v>178</v>
      </c>
      <c r="G13" s="152">
        <f t="shared" si="3"/>
        <v>6.0007000000000001</v>
      </c>
      <c r="H13" s="158">
        <f t="shared" ref="H13:H56" si="4">IF(ROW(A7)&gt;COUNT(G$7:G$56),"",SMALL(G$7:G$56,ROW(A7)))</f>
        <v>7.0011999999999999</v>
      </c>
      <c r="I13" s="159" t="str">
        <f t="shared" si="0"/>
        <v>Cornelia</v>
      </c>
      <c r="J13" s="160">
        <f t="shared" si="1"/>
        <v>177</v>
      </c>
      <c r="K13" s="306"/>
      <c r="L13" s="306"/>
      <c r="M13" s="193"/>
      <c r="N13" s="202" t="s">
        <v>59</v>
      </c>
      <c r="O13" s="203"/>
      <c r="P13" s="195"/>
      <c r="Q13" s="193" t="s">
        <v>75</v>
      </c>
    </row>
    <row r="14" spans="1:17" ht="15.75" x14ac:dyDescent="0.25">
      <c r="A14" s="149">
        <v>8</v>
      </c>
      <c r="B14" s="150" t="s">
        <v>171</v>
      </c>
      <c r="C14" s="146" t="str">
        <f>'Tipper 008'!$B$3</f>
        <v>Ursula</v>
      </c>
      <c r="D14" s="147">
        <f>'Tipper 008'!$BQ$49</f>
        <v>180</v>
      </c>
      <c r="E14" s="165" t="str">
        <f t="shared" si="2"/>
        <v>Ursula</v>
      </c>
      <c r="F14" s="166">
        <f t="shared" si="2"/>
        <v>180</v>
      </c>
      <c r="G14" s="152">
        <f t="shared" si="3"/>
        <v>5.0007999999999999</v>
      </c>
      <c r="H14" s="158">
        <f t="shared" si="4"/>
        <v>8.0025999999999993</v>
      </c>
      <c r="I14" s="159" t="str">
        <f t="shared" si="0"/>
        <v>Silja</v>
      </c>
      <c r="J14" s="160">
        <f t="shared" si="1"/>
        <v>173</v>
      </c>
      <c r="K14" s="306"/>
      <c r="L14" s="306"/>
      <c r="M14" s="193"/>
      <c r="N14" s="202" t="s">
        <v>59</v>
      </c>
      <c r="O14" s="203"/>
      <c r="P14" s="195"/>
      <c r="Q14" s="195" t="s">
        <v>73</v>
      </c>
    </row>
    <row r="15" spans="1:17" ht="15.75" x14ac:dyDescent="0.25">
      <c r="A15" s="149">
        <v>9</v>
      </c>
      <c r="B15" s="150" t="s">
        <v>172</v>
      </c>
      <c r="C15" s="146" t="str">
        <f>'Tipper 009'!$B$3</f>
        <v>Christoph</v>
      </c>
      <c r="D15" s="147">
        <f>'Tipper 009'!$BQ$49</f>
        <v>101</v>
      </c>
      <c r="E15" s="165" t="str">
        <f t="shared" si="2"/>
        <v>Christoph</v>
      </c>
      <c r="F15" s="166">
        <f t="shared" si="2"/>
        <v>101</v>
      </c>
      <c r="G15" s="152">
        <f t="shared" si="3"/>
        <v>49.000900000000001</v>
      </c>
      <c r="H15" s="158">
        <f t="shared" si="4"/>
        <v>9.0004000000000008</v>
      </c>
      <c r="I15" s="159" t="str">
        <f t="shared" si="0"/>
        <v>Theo</v>
      </c>
      <c r="J15" s="160">
        <f t="shared" si="1"/>
        <v>172</v>
      </c>
      <c r="K15" s="306"/>
      <c r="L15" s="306"/>
      <c r="M15" s="193"/>
      <c r="N15" s="202" t="s">
        <v>59</v>
      </c>
      <c r="O15" s="203"/>
      <c r="P15" s="195"/>
      <c r="Q15" s="193"/>
    </row>
    <row r="16" spans="1:17" ht="15.75" x14ac:dyDescent="0.25">
      <c r="A16" s="149">
        <v>10</v>
      </c>
      <c r="B16" s="150" t="s">
        <v>173</v>
      </c>
      <c r="C16" s="146" t="str">
        <f>'Tipper 010'!$B$3</f>
        <v>Lars</v>
      </c>
      <c r="D16" s="147">
        <f>'Tipper 010'!$BQ$49</f>
        <v>119</v>
      </c>
      <c r="E16" s="165" t="str">
        <f t="shared" si="2"/>
        <v>Lars</v>
      </c>
      <c r="F16" s="166">
        <f t="shared" si="2"/>
        <v>119</v>
      </c>
      <c r="G16" s="152">
        <f t="shared" si="3"/>
        <v>41.000999999999998</v>
      </c>
      <c r="H16" s="158">
        <f t="shared" si="4"/>
        <v>10.0006</v>
      </c>
      <c r="I16" s="159" t="str">
        <f t="shared" si="0"/>
        <v>Renate</v>
      </c>
      <c r="J16" s="160">
        <f t="shared" si="1"/>
        <v>169</v>
      </c>
      <c r="K16" s="306"/>
      <c r="L16" s="306"/>
      <c r="M16" s="193"/>
      <c r="N16" s="202" t="s">
        <v>59</v>
      </c>
      <c r="O16" s="203"/>
      <c r="P16" s="195"/>
      <c r="Q16" s="193"/>
    </row>
    <row r="17" spans="1:17" ht="15.75" x14ac:dyDescent="0.25">
      <c r="A17" s="149">
        <v>11</v>
      </c>
      <c r="B17" s="150" t="s">
        <v>174</v>
      </c>
      <c r="C17" s="146" t="str">
        <f>'Tipper 011'!$B$3</f>
        <v>Peter</v>
      </c>
      <c r="D17" s="147">
        <f>'Tipper 011'!$BQ$49</f>
        <v>125</v>
      </c>
      <c r="E17" s="165" t="str">
        <f t="shared" si="2"/>
        <v>Peter</v>
      </c>
      <c r="F17" s="166">
        <f t="shared" si="2"/>
        <v>125</v>
      </c>
      <c r="G17" s="152">
        <f t="shared" si="3"/>
        <v>38.001100000000001</v>
      </c>
      <c r="H17" s="158">
        <f t="shared" si="4"/>
        <v>11.0044</v>
      </c>
      <c r="I17" s="159" t="str">
        <f t="shared" si="0"/>
        <v>Valerie</v>
      </c>
      <c r="J17" s="160">
        <f t="shared" si="1"/>
        <v>168</v>
      </c>
      <c r="K17" s="306"/>
      <c r="L17" s="306"/>
      <c r="M17" s="193"/>
      <c r="N17" s="202" t="s">
        <v>59</v>
      </c>
      <c r="O17" s="203"/>
      <c r="P17" s="195"/>
      <c r="Q17" s="193"/>
    </row>
    <row r="18" spans="1:17" ht="15.75" x14ac:dyDescent="0.25">
      <c r="A18" s="149">
        <v>12</v>
      </c>
      <c r="B18" s="150" t="s">
        <v>175</v>
      </c>
      <c r="C18" s="146" t="str">
        <f>'Tipper 012'!$B$3</f>
        <v>Cornelia</v>
      </c>
      <c r="D18" s="147">
        <f>'Tipper 012'!$BQ$49</f>
        <v>177</v>
      </c>
      <c r="E18" s="165" t="str">
        <f t="shared" si="2"/>
        <v>Cornelia</v>
      </c>
      <c r="F18" s="166">
        <f t="shared" si="2"/>
        <v>177</v>
      </c>
      <c r="G18" s="152">
        <f t="shared" si="3"/>
        <v>7.0011999999999999</v>
      </c>
      <c r="H18" s="158">
        <f t="shared" si="4"/>
        <v>12.001799999999999</v>
      </c>
      <c r="I18" s="159" t="str">
        <f t="shared" si="0"/>
        <v>Ida</v>
      </c>
      <c r="J18" s="160">
        <f t="shared" si="1"/>
        <v>166</v>
      </c>
      <c r="K18" s="306"/>
      <c r="L18" s="306"/>
      <c r="M18" s="193"/>
      <c r="N18" s="202" t="s">
        <v>59</v>
      </c>
      <c r="O18" s="203"/>
      <c r="P18" s="195"/>
      <c r="Q18" s="193"/>
    </row>
    <row r="19" spans="1:17" ht="15.75" x14ac:dyDescent="0.25">
      <c r="A19" s="149">
        <v>13</v>
      </c>
      <c r="B19" s="150" t="s">
        <v>176</v>
      </c>
      <c r="C19" s="146" t="str">
        <f>'Tipper 013'!$B$3</f>
        <v>Daniel</v>
      </c>
      <c r="D19" s="147">
        <f>'Tipper 013'!$BQ$49</f>
        <v>125</v>
      </c>
      <c r="E19" s="165" t="str">
        <f t="shared" si="2"/>
        <v>Daniel</v>
      </c>
      <c r="F19" s="166">
        <f t="shared" si="2"/>
        <v>125</v>
      </c>
      <c r="G19" s="152">
        <f t="shared" si="3"/>
        <v>38.001300000000001</v>
      </c>
      <c r="H19" s="158">
        <f t="shared" si="4"/>
        <v>13.0038</v>
      </c>
      <c r="I19" s="159" t="str">
        <f t="shared" si="0"/>
        <v>Maja</v>
      </c>
      <c r="J19" s="160">
        <f t="shared" si="1"/>
        <v>165</v>
      </c>
      <c r="K19" s="306"/>
      <c r="L19" s="306"/>
      <c r="M19" s="193"/>
      <c r="N19" s="202" t="s">
        <v>59</v>
      </c>
      <c r="O19" s="203"/>
      <c r="P19" s="195"/>
      <c r="Q19" s="193"/>
    </row>
    <row r="20" spans="1:17" ht="15.75" x14ac:dyDescent="0.25">
      <c r="A20" s="149">
        <v>14</v>
      </c>
      <c r="B20" s="150" t="s">
        <v>177</v>
      </c>
      <c r="C20" s="146" t="str">
        <f>'Tipper 014'!$B$3</f>
        <v>Fabian</v>
      </c>
      <c r="D20" s="147">
        <f>'Tipper 014'!$BQ$49</f>
        <v>133</v>
      </c>
      <c r="E20" s="165" t="str">
        <f t="shared" si="2"/>
        <v>Fabian</v>
      </c>
      <c r="F20" s="166">
        <f t="shared" si="2"/>
        <v>133</v>
      </c>
      <c r="G20" s="152">
        <f t="shared" si="3"/>
        <v>30.0014</v>
      </c>
      <c r="H20" s="158">
        <f t="shared" si="4"/>
        <v>14.002700000000001</v>
      </c>
      <c r="I20" s="159" t="str">
        <f t="shared" si="0"/>
        <v>Richard</v>
      </c>
      <c r="J20" s="160">
        <f t="shared" si="1"/>
        <v>158</v>
      </c>
      <c r="K20" s="306"/>
      <c r="L20" s="306"/>
      <c r="M20" s="193"/>
      <c r="N20" s="202" t="s">
        <v>59</v>
      </c>
      <c r="O20" s="203"/>
      <c r="P20" s="195"/>
      <c r="Q20" s="193"/>
    </row>
    <row r="21" spans="1:17" ht="15.75" x14ac:dyDescent="0.25">
      <c r="A21" s="149">
        <v>15</v>
      </c>
      <c r="B21" s="150" t="s">
        <v>178</v>
      </c>
      <c r="C21" s="146" t="str">
        <f>'Tipper 015'!$B$3</f>
        <v>Sören</v>
      </c>
      <c r="D21" s="147">
        <f>'Tipper 015'!$BQ$49</f>
        <v>136</v>
      </c>
      <c r="E21" s="165" t="str">
        <f t="shared" si="2"/>
        <v>Sören</v>
      </c>
      <c r="F21" s="166">
        <f t="shared" si="2"/>
        <v>136</v>
      </c>
      <c r="G21" s="152">
        <f t="shared" si="3"/>
        <v>27.0015</v>
      </c>
      <c r="H21" s="158">
        <f t="shared" si="4"/>
        <v>15.003</v>
      </c>
      <c r="I21" s="159" t="str">
        <f t="shared" si="0"/>
        <v>Stefan</v>
      </c>
      <c r="J21" s="160">
        <f t="shared" si="1"/>
        <v>157</v>
      </c>
      <c r="K21" s="306"/>
      <c r="L21" s="306"/>
      <c r="M21" s="193"/>
      <c r="N21" s="202" t="s">
        <v>59</v>
      </c>
      <c r="O21" s="203"/>
      <c r="P21" s="195"/>
      <c r="Q21" s="193"/>
    </row>
    <row r="22" spans="1:17" ht="15.75" x14ac:dyDescent="0.25">
      <c r="A22" s="149">
        <v>16</v>
      </c>
      <c r="B22" s="150" t="s">
        <v>179</v>
      </c>
      <c r="C22" s="146" t="str">
        <f>'Tipper 016'!$B$3</f>
        <v>Christine</v>
      </c>
      <c r="D22" s="147">
        <f>'Tipper 016'!$BQ$49</f>
        <v>107</v>
      </c>
      <c r="E22" s="165" t="str">
        <f t="shared" si="2"/>
        <v>Christine</v>
      </c>
      <c r="F22" s="166">
        <f t="shared" si="2"/>
        <v>107</v>
      </c>
      <c r="G22" s="152">
        <f t="shared" si="3"/>
        <v>47.001600000000003</v>
      </c>
      <c r="H22" s="158">
        <f t="shared" si="4"/>
        <v>15.0032</v>
      </c>
      <c r="I22" s="159" t="str">
        <f t="shared" si="0"/>
        <v>Jasmine</v>
      </c>
      <c r="J22" s="160">
        <f t="shared" si="1"/>
        <v>157</v>
      </c>
      <c r="K22" s="306"/>
      <c r="L22" s="306"/>
      <c r="M22" s="193"/>
      <c r="N22" s="202" t="s">
        <v>59</v>
      </c>
      <c r="O22" s="203"/>
      <c r="P22" s="195"/>
      <c r="Q22" s="193"/>
    </row>
    <row r="23" spans="1:17" ht="15.75" x14ac:dyDescent="0.25">
      <c r="A23" s="149">
        <v>17</v>
      </c>
      <c r="B23" s="150" t="s">
        <v>180</v>
      </c>
      <c r="C23" s="146" t="str">
        <f>'Tipper 017'!$B$3</f>
        <v>Nadia</v>
      </c>
      <c r="D23" s="147">
        <f>'Tipper 017'!$BQ$49</f>
        <v>119</v>
      </c>
      <c r="E23" s="165" t="str">
        <f t="shared" si="2"/>
        <v>Nadia</v>
      </c>
      <c r="F23" s="166">
        <f t="shared" si="2"/>
        <v>119</v>
      </c>
      <c r="G23" s="152">
        <f t="shared" si="3"/>
        <v>41.0017</v>
      </c>
      <c r="H23" s="158">
        <f t="shared" si="4"/>
        <v>17.004799999999999</v>
      </c>
      <c r="I23" s="159" t="str">
        <f t="shared" si="0"/>
        <v>Riccardo</v>
      </c>
      <c r="J23" s="160">
        <f t="shared" si="1"/>
        <v>151</v>
      </c>
      <c r="K23" s="306"/>
      <c r="L23" s="306"/>
      <c r="M23" s="193"/>
      <c r="N23" s="202" t="s">
        <v>59</v>
      </c>
      <c r="O23" s="203"/>
      <c r="P23" s="195"/>
      <c r="Q23" s="193"/>
    </row>
    <row r="24" spans="1:17" ht="15.75" x14ac:dyDescent="0.25">
      <c r="A24" s="149">
        <v>18</v>
      </c>
      <c r="B24" s="150" t="s">
        <v>181</v>
      </c>
      <c r="C24" s="146" t="str">
        <f>'Tipper 018'!$B$3</f>
        <v>Ida</v>
      </c>
      <c r="D24" s="147">
        <f>'Tipper 018'!$BQ$49</f>
        <v>166</v>
      </c>
      <c r="E24" s="165" t="str">
        <f t="shared" si="2"/>
        <v>Ida</v>
      </c>
      <c r="F24" s="166">
        <f t="shared" si="2"/>
        <v>166</v>
      </c>
      <c r="G24" s="152">
        <f t="shared" si="3"/>
        <v>12.001799999999999</v>
      </c>
      <c r="H24" s="158">
        <f t="shared" si="4"/>
        <v>18.0046</v>
      </c>
      <c r="I24" s="159" t="str">
        <f t="shared" si="0"/>
        <v>Ivan</v>
      </c>
      <c r="J24" s="160">
        <f t="shared" si="1"/>
        <v>150</v>
      </c>
      <c r="K24" s="306"/>
      <c r="L24" s="306"/>
      <c r="M24" s="193"/>
      <c r="N24" s="202" t="s">
        <v>59</v>
      </c>
      <c r="O24" s="203"/>
      <c r="P24" s="195"/>
      <c r="Q24" s="193"/>
    </row>
    <row r="25" spans="1:17" ht="15.75" x14ac:dyDescent="0.25">
      <c r="A25" s="149">
        <v>19</v>
      </c>
      <c r="B25" s="150" t="s">
        <v>182</v>
      </c>
      <c r="C25" s="146" t="str">
        <f>'Tipper 019'!$B$3</f>
        <v>Hanspeter</v>
      </c>
      <c r="D25" s="147">
        <f>'Tipper 019'!$BQ$49</f>
        <v>136</v>
      </c>
      <c r="E25" s="165" t="str">
        <f t="shared" si="2"/>
        <v>Hanspeter</v>
      </c>
      <c r="F25" s="166">
        <f t="shared" si="2"/>
        <v>136</v>
      </c>
      <c r="G25" s="152">
        <f t="shared" si="3"/>
        <v>27.001899999999999</v>
      </c>
      <c r="H25" s="158">
        <f t="shared" si="4"/>
        <v>19.003599999999999</v>
      </c>
      <c r="I25" s="159" t="str">
        <f t="shared" si="0"/>
        <v>Boris</v>
      </c>
      <c r="J25" s="160">
        <f t="shared" si="1"/>
        <v>149</v>
      </c>
      <c r="K25" s="306"/>
      <c r="L25" s="306"/>
      <c r="M25" s="193"/>
      <c r="N25" s="202" t="s">
        <v>59</v>
      </c>
      <c r="O25" s="203"/>
      <c r="P25" s="195"/>
      <c r="Q25" s="193"/>
    </row>
    <row r="26" spans="1:17" ht="15.75" x14ac:dyDescent="0.25">
      <c r="A26" s="149">
        <v>20</v>
      </c>
      <c r="B26" s="150" t="s">
        <v>183</v>
      </c>
      <c r="C26" s="146" t="str">
        <f>'Tipper 020'!$B$3</f>
        <v>Patrick</v>
      </c>
      <c r="D26" s="147">
        <f>'Tipper 020'!$BQ$49</f>
        <v>226</v>
      </c>
      <c r="E26" s="165" t="str">
        <f t="shared" si="2"/>
        <v>Patrick</v>
      </c>
      <c r="F26" s="166">
        <f t="shared" si="2"/>
        <v>226</v>
      </c>
      <c r="G26" s="152">
        <f t="shared" si="3"/>
        <v>1.002</v>
      </c>
      <c r="H26" s="158">
        <f t="shared" si="4"/>
        <v>20.002800000000001</v>
      </c>
      <c r="I26" s="159" t="str">
        <f t="shared" si="0"/>
        <v>Desideria</v>
      </c>
      <c r="J26" s="160">
        <f t="shared" si="1"/>
        <v>148</v>
      </c>
      <c r="K26" s="306"/>
      <c r="L26" s="306"/>
      <c r="M26" s="193"/>
      <c r="N26" s="202" t="s">
        <v>59</v>
      </c>
      <c r="O26" s="203"/>
      <c r="P26" s="195"/>
      <c r="Q26" s="193"/>
    </row>
    <row r="27" spans="1:17" ht="15.75" x14ac:dyDescent="0.25">
      <c r="A27" s="149">
        <v>21</v>
      </c>
      <c r="B27" s="150" t="s">
        <v>184</v>
      </c>
      <c r="C27" s="146" t="str">
        <f>'Tipper 021'!$B$3</f>
        <v>Manuel</v>
      </c>
      <c r="D27" s="147">
        <f>'Tipper 021'!$BQ$49</f>
        <v>135</v>
      </c>
      <c r="E27" s="165" t="str">
        <f t="shared" si="2"/>
        <v>Manuel</v>
      </c>
      <c r="F27" s="166">
        <f t="shared" si="2"/>
        <v>135</v>
      </c>
      <c r="G27" s="152">
        <f t="shared" si="3"/>
        <v>29.002099999999999</v>
      </c>
      <c r="H27" s="158">
        <f t="shared" si="4"/>
        <v>21.0047</v>
      </c>
      <c r="I27" s="159" t="str">
        <f t="shared" si="0"/>
        <v>Georg</v>
      </c>
      <c r="J27" s="160">
        <f t="shared" si="1"/>
        <v>146</v>
      </c>
      <c r="K27" s="306"/>
      <c r="L27" s="306"/>
      <c r="M27" s="193"/>
      <c r="N27" s="202" t="s">
        <v>59</v>
      </c>
      <c r="O27" s="203"/>
      <c r="P27" s="195"/>
      <c r="Q27" s="193"/>
    </row>
    <row r="28" spans="1:17" ht="15.75" x14ac:dyDescent="0.25">
      <c r="A28" s="149">
        <v>22</v>
      </c>
      <c r="B28" s="150" t="s">
        <v>185</v>
      </c>
      <c r="C28" s="146" t="str">
        <f>'Tipper 022'!$B$3</f>
        <v>Catherine</v>
      </c>
      <c r="D28" s="147">
        <f>'Tipper 022'!$BQ$49</f>
        <v>126</v>
      </c>
      <c r="E28" s="165" t="str">
        <f t="shared" si="2"/>
        <v>Catherine</v>
      </c>
      <c r="F28" s="166">
        <f t="shared" si="2"/>
        <v>126</v>
      </c>
      <c r="G28" s="152">
        <f t="shared" si="3"/>
        <v>37.002200000000002</v>
      </c>
      <c r="H28" s="158">
        <f t="shared" si="4"/>
        <v>22.000499999999999</v>
      </c>
      <c r="I28" s="159" t="str">
        <f t="shared" si="0"/>
        <v>Andi</v>
      </c>
      <c r="J28" s="160">
        <f t="shared" si="1"/>
        <v>143</v>
      </c>
      <c r="K28" s="306"/>
      <c r="L28" s="306"/>
      <c r="M28" s="193"/>
      <c r="N28" s="202" t="s">
        <v>59</v>
      </c>
      <c r="O28" s="203"/>
      <c r="P28" s="195"/>
      <c r="Q28" s="193"/>
    </row>
    <row r="29" spans="1:17" ht="15.75" x14ac:dyDescent="0.25">
      <c r="A29" s="149">
        <v>23</v>
      </c>
      <c r="B29" s="150" t="s">
        <v>186</v>
      </c>
      <c r="C29" s="146" t="str">
        <f>'Tipper 023'!$B$3</f>
        <v>Sonja</v>
      </c>
      <c r="D29" s="147">
        <f>'Tipper 023'!$BQ$49</f>
        <v>108</v>
      </c>
      <c r="E29" s="165" t="str">
        <f t="shared" si="2"/>
        <v>Sonja</v>
      </c>
      <c r="F29" s="166">
        <f t="shared" si="2"/>
        <v>108</v>
      </c>
      <c r="G29" s="152">
        <f t="shared" si="3"/>
        <v>44.002299999999998</v>
      </c>
      <c r="H29" s="158">
        <f t="shared" si="4"/>
        <v>23.004000000000001</v>
      </c>
      <c r="I29" s="159" t="str">
        <f t="shared" si="0"/>
        <v>Nadine</v>
      </c>
      <c r="J29" s="160">
        <f t="shared" si="1"/>
        <v>142</v>
      </c>
      <c r="K29" s="306"/>
      <c r="L29" s="306"/>
      <c r="M29" s="193"/>
      <c r="N29" s="202" t="s">
        <v>59</v>
      </c>
      <c r="O29" s="203"/>
      <c r="P29" s="195"/>
      <c r="Q29" s="193"/>
    </row>
    <row r="30" spans="1:17" ht="15.75" x14ac:dyDescent="0.25">
      <c r="A30" s="149">
        <v>24</v>
      </c>
      <c r="B30" s="150" t="s">
        <v>187</v>
      </c>
      <c r="C30" s="146" t="str">
        <f>'Tipper 024'!$B$3</f>
        <v>Bettina</v>
      </c>
      <c r="D30" s="147">
        <f>'Tipper 024'!$BQ$49</f>
        <v>192</v>
      </c>
      <c r="E30" s="165" t="str">
        <f t="shared" si="2"/>
        <v>Bettina</v>
      </c>
      <c r="F30" s="166">
        <f t="shared" si="2"/>
        <v>192</v>
      </c>
      <c r="G30" s="152">
        <f t="shared" si="3"/>
        <v>4.0023999999999997</v>
      </c>
      <c r="H30" s="158">
        <f t="shared" si="4"/>
        <v>23.004300000000001</v>
      </c>
      <c r="I30" s="159" t="str">
        <f t="shared" si="0"/>
        <v>Sabine</v>
      </c>
      <c r="J30" s="160">
        <f t="shared" si="1"/>
        <v>142</v>
      </c>
      <c r="K30" s="306"/>
      <c r="L30" s="306"/>
      <c r="M30" s="193"/>
      <c r="N30" s="202" t="s">
        <v>59</v>
      </c>
      <c r="O30" s="203"/>
      <c r="P30" s="195"/>
      <c r="Q30" s="193"/>
    </row>
    <row r="31" spans="1:17" ht="15.75" x14ac:dyDescent="0.25">
      <c r="A31" s="149">
        <v>25</v>
      </c>
      <c r="B31" s="150" t="s">
        <v>188</v>
      </c>
      <c r="C31" s="146" t="str">
        <f>'Tipper 025'!$B$3</f>
        <v>Hans</v>
      </c>
      <c r="D31" s="147">
        <f>'Tipper 025'!$BQ$49</f>
        <v>125</v>
      </c>
      <c r="E31" s="165" t="str">
        <f t="shared" si="2"/>
        <v>Hans</v>
      </c>
      <c r="F31" s="166">
        <f t="shared" si="2"/>
        <v>125</v>
      </c>
      <c r="G31" s="152">
        <f t="shared" si="3"/>
        <v>38.002499999999998</v>
      </c>
      <c r="H31" s="158">
        <f t="shared" si="4"/>
        <v>23.0045</v>
      </c>
      <c r="I31" s="159" t="str">
        <f t="shared" si="0"/>
        <v>Arnold</v>
      </c>
      <c r="J31" s="160">
        <f t="shared" si="1"/>
        <v>142</v>
      </c>
      <c r="K31" s="306"/>
      <c r="L31" s="306"/>
      <c r="M31" s="193"/>
      <c r="N31" s="202" t="s">
        <v>59</v>
      </c>
      <c r="O31" s="203"/>
      <c r="P31" s="195"/>
      <c r="Q31" s="193"/>
    </row>
    <row r="32" spans="1:17" ht="15.75" x14ac:dyDescent="0.25">
      <c r="A32" s="149">
        <v>26</v>
      </c>
      <c r="B32" s="150" t="s">
        <v>189</v>
      </c>
      <c r="C32" s="146" t="str">
        <f>'Tipper 026'!$B$3</f>
        <v>Silja</v>
      </c>
      <c r="D32" s="147">
        <f>'Tipper 026'!$BQ$49</f>
        <v>173</v>
      </c>
      <c r="E32" s="165" t="str">
        <f t="shared" si="2"/>
        <v>Silja</v>
      </c>
      <c r="F32" s="166">
        <f t="shared" si="2"/>
        <v>173</v>
      </c>
      <c r="G32" s="152">
        <f t="shared" si="3"/>
        <v>8.0025999999999993</v>
      </c>
      <c r="H32" s="158">
        <f t="shared" si="4"/>
        <v>26.004200000000001</v>
      </c>
      <c r="I32" s="159" t="str">
        <f t="shared" si="0"/>
        <v>Nicole</v>
      </c>
      <c r="J32" s="160">
        <f t="shared" si="1"/>
        <v>138</v>
      </c>
      <c r="K32" s="306"/>
      <c r="L32" s="306"/>
      <c r="M32" s="193"/>
      <c r="N32" s="202" t="s">
        <v>59</v>
      </c>
      <c r="O32" s="203"/>
      <c r="P32" s="195"/>
      <c r="Q32" s="193"/>
    </row>
    <row r="33" spans="1:17" ht="15.75" x14ac:dyDescent="0.25">
      <c r="A33" s="149">
        <v>27</v>
      </c>
      <c r="B33" s="150" t="s">
        <v>190</v>
      </c>
      <c r="C33" s="146" t="str">
        <f>'Tipper 027'!$B$3</f>
        <v>Richard</v>
      </c>
      <c r="D33" s="147">
        <f>'Tipper 027'!$BQ$49</f>
        <v>158</v>
      </c>
      <c r="E33" s="165" t="str">
        <f t="shared" si="2"/>
        <v>Richard</v>
      </c>
      <c r="F33" s="166">
        <f t="shared" si="2"/>
        <v>158</v>
      </c>
      <c r="G33" s="152">
        <f t="shared" si="3"/>
        <v>14.002700000000001</v>
      </c>
      <c r="H33" s="158">
        <f t="shared" si="4"/>
        <v>27.0015</v>
      </c>
      <c r="I33" s="159" t="str">
        <f t="shared" si="0"/>
        <v>Sören</v>
      </c>
      <c r="J33" s="160">
        <f t="shared" si="1"/>
        <v>136</v>
      </c>
      <c r="K33" s="306"/>
      <c r="L33" s="306"/>
      <c r="M33" s="193"/>
      <c r="N33" s="202" t="s">
        <v>59</v>
      </c>
      <c r="O33" s="203"/>
      <c r="P33" s="195"/>
      <c r="Q33" s="193"/>
    </row>
    <row r="34" spans="1:17" ht="15.75" x14ac:dyDescent="0.25">
      <c r="A34" s="149">
        <v>28</v>
      </c>
      <c r="B34" s="150" t="s">
        <v>191</v>
      </c>
      <c r="C34" s="146" t="str">
        <f>'Tipper 028'!$B$3</f>
        <v>Desideria</v>
      </c>
      <c r="D34" s="147">
        <f>'Tipper 028'!$BQ$49</f>
        <v>148</v>
      </c>
      <c r="E34" s="165" t="str">
        <f t="shared" si="2"/>
        <v>Desideria</v>
      </c>
      <c r="F34" s="166">
        <f t="shared" si="2"/>
        <v>148</v>
      </c>
      <c r="G34" s="152">
        <f t="shared" si="3"/>
        <v>20.002800000000001</v>
      </c>
      <c r="H34" s="158">
        <f t="shared" si="4"/>
        <v>27.001899999999999</v>
      </c>
      <c r="I34" s="159" t="str">
        <f t="shared" si="0"/>
        <v>Hanspeter</v>
      </c>
      <c r="J34" s="160">
        <f t="shared" si="1"/>
        <v>136</v>
      </c>
      <c r="K34" s="306"/>
      <c r="L34" s="306"/>
      <c r="M34" s="193"/>
      <c r="N34" s="202" t="s">
        <v>59</v>
      </c>
      <c r="O34" s="203"/>
      <c r="P34" s="195"/>
      <c r="Q34" s="193"/>
    </row>
    <row r="35" spans="1:17" ht="15.75" x14ac:dyDescent="0.25">
      <c r="A35" s="149">
        <v>29</v>
      </c>
      <c r="B35" s="150" t="s">
        <v>192</v>
      </c>
      <c r="C35" s="146" t="str">
        <f>'Tipper 029'!$B$3</f>
        <v>Raphael</v>
      </c>
      <c r="D35" s="147">
        <f>'Tipper 029'!$BQ$49</f>
        <v>108</v>
      </c>
      <c r="E35" s="165" t="str">
        <f t="shared" si="2"/>
        <v>Raphael</v>
      </c>
      <c r="F35" s="166">
        <f t="shared" si="2"/>
        <v>108</v>
      </c>
      <c r="G35" s="152">
        <f t="shared" si="3"/>
        <v>44.002899999999997</v>
      </c>
      <c r="H35" s="158">
        <f t="shared" si="4"/>
        <v>29.002099999999999</v>
      </c>
      <c r="I35" s="159" t="str">
        <f t="shared" si="0"/>
        <v>Manuel</v>
      </c>
      <c r="J35" s="160">
        <f t="shared" si="1"/>
        <v>135</v>
      </c>
      <c r="K35" s="306"/>
      <c r="L35" s="306"/>
      <c r="M35" s="193"/>
      <c r="N35" s="202" t="s">
        <v>59</v>
      </c>
      <c r="O35" s="203"/>
      <c r="P35" s="195"/>
      <c r="Q35" s="193"/>
    </row>
    <row r="36" spans="1:17" ht="15.75" x14ac:dyDescent="0.25">
      <c r="A36" s="149">
        <v>30</v>
      </c>
      <c r="B36" s="150" t="s">
        <v>193</v>
      </c>
      <c r="C36" s="146" t="str">
        <f>'Tipper 030'!$B$3</f>
        <v>Stefan</v>
      </c>
      <c r="D36" s="147">
        <f>'Tipper 030'!$BQ$49</f>
        <v>157</v>
      </c>
      <c r="E36" s="165" t="str">
        <f t="shared" si="2"/>
        <v>Stefan</v>
      </c>
      <c r="F36" s="166">
        <f t="shared" si="2"/>
        <v>157</v>
      </c>
      <c r="G36" s="152">
        <f t="shared" si="3"/>
        <v>15.003</v>
      </c>
      <c r="H36" s="158">
        <f t="shared" si="4"/>
        <v>30.0014</v>
      </c>
      <c r="I36" s="159" t="str">
        <f t="shared" si="0"/>
        <v>Fabian</v>
      </c>
      <c r="J36" s="160">
        <f t="shared" si="1"/>
        <v>133</v>
      </c>
      <c r="K36" s="306"/>
      <c r="L36" s="306"/>
      <c r="M36" s="193"/>
      <c r="N36" s="202" t="s">
        <v>59</v>
      </c>
      <c r="O36" s="203"/>
      <c r="P36" s="195"/>
      <c r="Q36" s="193"/>
    </row>
    <row r="37" spans="1:17" ht="15.75" x14ac:dyDescent="0.25">
      <c r="A37" s="149">
        <v>31</v>
      </c>
      <c r="B37" s="150" t="s">
        <v>194</v>
      </c>
      <c r="C37" s="146" t="str">
        <f>'Tipper 031'!$B$3</f>
        <v>Konrad</v>
      </c>
      <c r="D37" s="147">
        <f>'Tipper 031'!$BQ$49</f>
        <v>130</v>
      </c>
      <c r="E37" s="165" t="str">
        <f t="shared" si="2"/>
        <v>Konrad</v>
      </c>
      <c r="F37" s="166">
        <f t="shared" si="2"/>
        <v>130</v>
      </c>
      <c r="G37" s="152">
        <f t="shared" si="3"/>
        <v>34.003100000000003</v>
      </c>
      <c r="H37" s="158">
        <f t="shared" si="4"/>
        <v>30.003399999999999</v>
      </c>
      <c r="I37" s="159" t="str">
        <f t="shared" si="0"/>
        <v>Maria</v>
      </c>
      <c r="J37" s="160">
        <f t="shared" si="1"/>
        <v>133</v>
      </c>
      <c r="K37" s="306"/>
      <c r="L37" s="306"/>
      <c r="M37" s="193"/>
      <c r="N37" s="202" t="s">
        <v>59</v>
      </c>
      <c r="O37" s="203"/>
      <c r="P37" s="195"/>
      <c r="Q37" s="193"/>
    </row>
    <row r="38" spans="1:17" ht="15.75" x14ac:dyDescent="0.25">
      <c r="A38" s="149">
        <v>32</v>
      </c>
      <c r="B38" s="150" t="s">
        <v>195</v>
      </c>
      <c r="C38" s="146" t="str">
        <f>'Tipper 032'!$B$3</f>
        <v>Jasmine</v>
      </c>
      <c r="D38" s="147">
        <f>'Tipper 032'!$BQ$49</f>
        <v>157</v>
      </c>
      <c r="E38" s="165" t="str">
        <f t="shared" si="2"/>
        <v>Jasmine</v>
      </c>
      <c r="F38" s="166">
        <f t="shared" si="2"/>
        <v>157</v>
      </c>
      <c r="G38" s="152">
        <f t="shared" si="3"/>
        <v>15.0032</v>
      </c>
      <c r="H38" s="158">
        <f t="shared" si="4"/>
        <v>32.000100000000003</v>
      </c>
      <c r="I38" s="159" t="str">
        <f t="shared" si="0"/>
        <v>Roger</v>
      </c>
      <c r="J38" s="160">
        <f t="shared" si="1"/>
        <v>132</v>
      </c>
      <c r="K38" s="306"/>
      <c r="L38" s="306"/>
      <c r="M38" s="193"/>
      <c r="N38" s="202" t="s">
        <v>59</v>
      </c>
      <c r="O38" s="203"/>
      <c r="P38" s="195"/>
      <c r="Q38" s="193"/>
    </row>
    <row r="39" spans="1:17" ht="15.75" x14ac:dyDescent="0.25">
      <c r="A39" s="149">
        <v>33</v>
      </c>
      <c r="B39" s="150" t="s">
        <v>196</v>
      </c>
      <c r="C39" s="146" t="str">
        <f>'Tipper 033'!$B$3</f>
        <v>Werner</v>
      </c>
      <c r="D39" s="147">
        <f>'Tipper 033'!$BQ$49</f>
        <v>132</v>
      </c>
      <c r="E39" s="165" t="str">
        <f t="shared" si="2"/>
        <v>Werner</v>
      </c>
      <c r="F39" s="166">
        <f t="shared" si="2"/>
        <v>132</v>
      </c>
      <c r="G39" s="152">
        <f t="shared" si="3"/>
        <v>32.003300000000003</v>
      </c>
      <c r="H39" s="158">
        <f t="shared" si="4"/>
        <v>32.003300000000003</v>
      </c>
      <c r="I39" s="159" t="str">
        <f t="shared" si="0"/>
        <v>Werner</v>
      </c>
      <c r="J39" s="160">
        <f t="shared" si="1"/>
        <v>132</v>
      </c>
      <c r="K39" s="306"/>
      <c r="L39" s="306"/>
      <c r="M39" s="193"/>
      <c r="N39" s="202" t="s">
        <v>59</v>
      </c>
      <c r="O39" s="203"/>
      <c r="P39" s="195"/>
      <c r="Q39" s="193"/>
    </row>
    <row r="40" spans="1:17" ht="15.75" x14ac:dyDescent="0.25">
      <c r="A40" s="149">
        <v>34</v>
      </c>
      <c r="B40" s="150" t="s">
        <v>197</v>
      </c>
      <c r="C40" s="146" t="str">
        <f>'Tipper 034'!$B$3</f>
        <v>Maria</v>
      </c>
      <c r="D40" s="147">
        <f>'Tipper 034'!$BQ$49</f>
        <v>133</v>
      </c>
      <c r="E40" s="165" t="str">
        <f t="shared" si="2"/>
        <v>Maria</v>
      </c>
      <c r="F40" s="166">
        <f t="shared" si="2"/>
        <v>133</v>
      </c>
      <c r="G40" s="152">
        <f t="shared" si="3"/>
        <v>30.003399999999999</v>
      </c>
      <c r="H40" s="158">
        <f t="shared" si="4"/>
        <v>34.003100000000003</v>
      </c>
      <c r="I40" s="159" t="str">
        <f t="shared" si="0"/>
        <v>Konrad</v>
      </c>
      <c r="J40" s="160">
        <f t="shared" si="1"/>
        <v>130</v>
      </c>
      <c r="K40" s="306"/>
      <c r="L40" s="306"/>
      <c r="M40" s="193"/>
      <c r="N40" s="202" t="s">
        <v>59</v>
      </c>
      <c r="O40" s="203"/>
      <c r="P40" s="195"/>
      <c r="Q40" s="193"/>
    </row>
    <row r="41" spans="1:17" ht="15.75" x14ac:dyDescent="0.25">
      <c r="A41" s="149">
        <v>35</v>
      </c>
      <c r="B41" s="150" t="s">
        <v>198</v>
      </c>
      <c r="C41" s="146" t="str">
        <f>'Tipper 035'!$B$3</f>
        <v>Markus</v>
      </c>
      <c r="D41" s="147">
        <f>'Tipper 035'!$BQ$49</f>
        <v>105</v>
      </c>
      <c r="E41" s="165" t="str">
        <f t="shared" si="2"/>
        <v>Markus</v>
      </c>
      <c r="F41" s="166">
        <f t="shared" si="2"/>
        <v>105</v>
      </c>
      <c r="G41" s="152">
        <f t="shared" si="3"/>
        <v>48.003500000000003</v>
      </c>
      <c r="H41" s="158">
        <f t="shared" si="4"/>
        <v>34.003900000000002</v>
      </c>
      <c r="I41" s="159" t="str">
        <f t="shared" si="0"/>
        <v>Cassandra</v>
      </c>
      <c r="J41" s="160">
        <f t="shared" si="1"/>
        <v>130</v>
      </c>
      <c r="K41" s="306"/>
      <c r="L41" s="306"/>
      <c r="M41" s="193"/>
      <c r="N41" s="202" t="s">
        <v>59</v>
      </c>
      <c r="O41" s="203"/>
      <c r="P41" s="195"/>
      <c r="Q41" s="193"/>
    </row>
    <row r="42" spans="1:17" ht="15.75" x14ac:dyDescent="0.25">
      <c r="A42" s="149">
        <v>36</v>
      </c>
      <c r="B42" s="150" t="s">
        <v>199</v>
      </c>
      <c r="C42" s="146" t="str">
        <f>'Tipper 036'!$B$3</f>
        <v>Boris</v>
      </c>
      <c r="D42" s="147">
        <f>'Tipper 036'!$BQ$49</f>
        <v>149</v>
      </c>
      <c r="E42" s="165" t="str">
        <f t="shared" si="2"/>
        <v>Boris</v>
      </c>
      <c r="F42" s="166">
        <f t="shared" si="2"/>
        <v>149</v>
      </c>
      <c r="G42" s="152">
        <f t="shared" si="3"/>
        <v>19.003599999999999</v>
      </c>
      <c r="H42" s="158">
        <f t="shared" si="4"/>
        <v>36.004899999999999</v>
      </c>
      <c r="I42" s="159" t="str">
        <f t="shared" si="0"/>
        <v>Haluk</v>
      </c>
      <c r="J42" s="160">
        <f t="shared" si="1"/>
        <v>127</v>
      </c>
      <c r="K42" s="306"/>
      <c r="L42" s="306"/>
      <c r="M42" s="193"/>
      <c r="N42" s="202" t="s">
        <v>59</v>
      </c>
      <c r="O42" s="203"/>
      <c r="P42" s="195"/>
      <c r="Q42" s="193"/>
    </row>
    <row r="43" spans="1:17" ht="15.75" x14ac:dyDescent="0.25">
      <c r="A43" s="149">
        <v>37</v>
      </c>
      <c r="B43" s="150" t="s">
        <v>200</v>
      </c>
      <c r="C43" s="146" t="str">
        <f>'Tipper 037'!$B$3</f>
        <v>Barbara</v>
      </c>
      <c r="D43" s="147">
        <f>'Tipper 037'!$BQ$49</f>
        <v>108</v>
      </c>
      <c r="E43" s="165" t="str">
        <f t="shared" si="2"/>
        <v>Barbara</v>
      </c>
      <c r="F43" s="166">
        <f t="shared" si="2"/>
        <v>108</v>
      </c>
      <c r="G43" s="152">
        <f t="shared" si="3"/>
        <v>44.003700000000002</v>
      </c>
      <c r="H43" s="158">
        <f t="shared" si="4"/>
        <v>37.002200000000002</v>
      </c>
      <c r="I43" s="159" t="str">
        <f t="shared" si="0"/>
        <v>Catherine</v>
      </c>
      <c r="J43" s="160">
        <f t="shared" si="1"/>
        <v>126</v>
      </c>
      <c r="K43" s="306"/>
      <c r="L43" s="306"/>
      <c r="M43" s="193"/>
      <c r="N43" s="202" t="s">
        <v>59</v>
      </c>
      <c r="O43" s="203"/>
      <c r="P43" s="195"/>
      <c r="Q43" s="193"/>
    </row>
    <row r="44" spans="1:17" ht="15.75" x14ac:dyDescent="0.25">
      <c r="A44" s="149">
        <v>38</v>
      </c>
      <c r="B44" s="150" t="s">
        <v>201</v>
      </c>
      <c r="C44" s="146" t="str">
        <f>'Tipper 038'!$B$3</f>
        <v>Maja</v>
      </c>
      <c r="D44" s="147">
        <f>'Tipper 038'!$BQ$49</f>
        <v>165</v>
      </c>
      <c r="E44" s="165" t="str">
        <f t="shared" si="2"/>
        <v>Maja</v>
      </c>
      <c r="F44" s="166">
        <f t="shared" si="2"/>
        <v>165</v>
      </c>
      <c r="G44" s="152">
        <f t="shared" si="3"/>
        <v>13.0038</v>
      </c>
      <c r="H44" s="158">
        <f t="shared" si="4"/>
        <v>38.001100000000001</v>
      </c>
      <c r="I44" s="159" t="str">
        <f t="shared" si="0"/>
        <v>Peter</v>
      </c>
      <c r="J44" s="160">
        <f t="shared" si="1"/>
        <v>125</v>
      </c>
      <c r="K44" s="306"/>
      <c r="L44" s="306"/>
      <c r="M44" s="193"/>
      <c r="N44" s="202" t="s">
        <v>59</v>
      </c>
      <c r="O44" s="203"/>
      <c r="P44" s="195"/>
      <c r="Q44" s="193"/>
    </row>
    <row r="45" spans="1:17" ht="15.75" x14ac:dyDescent="0.25">
      <c r="A45" s="149">
        <v>39</v>
      </c>
      <c r="B45" s="150" t="s">
        <v>202</v>
      </c>
      <c r="C45" s="146" t="str">
        <f>'Tipper 039'!$B$3</f>
        <v>Cassandra</v>
      </c>
      <c r="D45" s="147">
        <f>'Tipper 039'!$BQ$49</f>
        <v>130</v>
      </c>
      <c r="E45" s="165" t="str">
        <f t="shared" si="2"/>
        <v>Cassandra</v>
      </c>
      <c r="F45" s="166">
        <f t="shared" si="2"/>
        <v>130</v>
      </c>
      <c r="G45" s="152">
        <f t="shared" si="3"/>
        <v>34.003900000000002</v>
      </c>
      <c r="H45" s="158">
        <f t="shared" si="4"/>
        <v>38.001300000000001</v>
      </c>
      <c r="I45" s="159" t="str">
        <f t="shared" si="0"/>
        <v>Daniel</v>
      </c>
      <c r="J45" s="160">
        <f t="shared" si="1"/>
        <v>125</v>
      </c>
      <c r="K45" s="306"/>
      <c r="L45" s="306"/>
      <c r="M45" s="193"/>
      <c r="N45" s="202" t="s">
        <v>59</v>
      </c>
      <c r="O45" s="203"/>
      <c r="P45" s="195"/>
      <c r="Q45" s="193"/>
    </row>
    <row r="46" spans="1:17" ht="15.75" x14ac:dyDescent="0.25">
      <c r="A46" s="149">
        <v>40</v>
      </c>
      <c r="B46" s="150" t="s">
        <v>203</v>
      </c>
      <c r="C46" s="146" t="str">
        <f>'Tipper 040'!$B$3</f>
        <v>Nadine</v>
      </c>
      <c r="D46" s="147">
        <f>'Tipper 040'!$BQ$49</f>
        <v>142</v>
      </c>
      <c r="E46" s="165" t="str">
        <f t="shared" si="2"/>
        <v>Nadine</v>
      </c>
      <c r="F46" s="166">
        <f t="shared" si="2"/>
        <v>142</v>
      </c>
      <c r="G46" s="152">
        <f t="shared" si="3"/>
        <v>23.004000000000001</v>
      </c>
      <c r="H46" s="158">
        <f t="shared" si="4"/>
        <v>38.002499999999998</v>
      </c>
      <c r="I46" s="159" t="str">
        <f t="shared" si="0"/>
        <v>Hans</v>
      </c>
      <c r="J46" s="160">
        <f t="shared" si="1"/>
        <v>125</v>
      </c>
      <c r="K46" s="306"/>
      <c r="L46" s="306"/>
      <c r="M46" s="193"/>
      <c r="N46" s="202" t="s">
        <v>59</v>
      </c>
      <c r="O46" s="203"/>
      <c r="P46" s="195"/>
      <c r="Q46" s="193"/>
    </row>
    <row r="47" spans="1:17" ht="15.75" x14ac:dyDescent="0.25">
      <c r="A47" s="149">
        <v>41</v>
      </c>
      <c r="B47" s="150" t="s">
        <v>204</v>
      </c>
      <c r="C47" s="146" t="str">
        <f>'Tipper 041'!$B$3</f>
        <v>Angelika</v>
      </c>
      <c r="D47" s="147">
        <f>'Tipper 041'!$BQ$49</f>
        <v>215</v>
      </c>
      <c r="E47" s="165" t="str">
        <f t="shared" si="2"/>
        <v>Angelika</v>
      </c>
      <c r="F47" s="166">
        <f t="shared" si="2"/>
        <v>215</v>
      </c>
      <c r="G47" s="152">
        <f t="shared" si="3"/>
        <v>2.0041000000000002</v>
      </c>
      <c r="H47" s="158">
        <f t="shared" si="4"/>
        <v>41.000999999999998</v>
      </c>
      <c r="I47" s="159" t="str">
        <f t="shared" si="0"/>
        <v>Lars</v>
      </c>
      <c r="J47" s="160">
        <f t="shared" si="1"/>
        <v>119</v>
      </c>
      <c r="K47" s="306"/>
      <c r="L47" s="306"/>
      <c r="M47" s="193"/>
      <c r="N47" s="202" t="s">
        <v>59</v>
      </c>
      <c r="O47" s="203"/>
      <c r="P47" s="195"/>
      <c r="Q47" s="193"/>
    </row>
    <row r="48" spans="1:17" ht="15.75" x14ac:dyDescent="0.25">
      <c r="A48" s="149">
        <v>42</v>
      </c>
      <c r="B48" s="150" t="s">
        <v>205</v>
      </c>
      <c r="C48" s="146" t="str">
        <f>'Tipper 042'!$B$3</f>
        <v>Nicole</v>
      </c>
      <c r="D48" s="147">
        <f>'Tipper 042'!$BQ$49</f>
        <v>138</v>
      </c>
      <c r="E48" s="165" t="str">
        <f t="shared" si="2"/>
        <v>Nicole</v>
      </c>
      <c r="F48" s="166">
        <f t="shared" si="2"/>
        <v>138</v>
      </c>
      <c r="G48" s="152">
        <f t="shared" si="3"/>
        <v>26.004200000000001</v>
      </c>
      <c r="H48" s="158">
        <f t="shared" si="4"/>
        <v>41.0017</v>
      </c>
      <c r="I48" s="159" t="str">
        <f t="shared" si="0"/>
        <v>Nadia</v>
      </c>
      <c r="J48" s="160">
        <f t="shared" si="1"/>
        <v>119</v>
      </c>
      <c r="K48" s="306"/>
      <c r="L48" s="306"/>
      <c r="M48" s="193"/>
      <c r="N48" s="202" t="s">
        <v>59</v>
      </c>
      <c r="O48" s="203"/>
      <c r="P48" s="195"/>
      <c r="Q48" s="193"/>
    </row>
    <row r="49" spans="1:17" ht="15.75" x14ac:dyDescent="0.25">
      <c r="A49" s="149">
        <v>43</v>
      </c>
      <c r="B49" s="150" t="s">
        <v>206</v>
      </c>
      <c r="C49" s="146" t="str">
        <f>'Tipper 043'!$B$3</f>
        <v>Sabine</v>
      </c>
      <c r="D49" s="147">
        <f>'Tipper 043'!$BQ$49</f>
        <v>142</v>
      </c>
      <c r="E49" s="165" t="str">
        <f t="shared" si="2"/>
        <v>Sabine</v>
      </c>
      <c r="F49" s="166">
        <f t="shared" si="2"/>
        <v>142</v>
      </c>
      <c r="G49" s="152">
        <f t="shared" si="3"/>
        <v>23.004300000000001</v>
      </c>
      <c r="H49" s="158">
        <f t="shared" si="4"/>
        <v>43.005000000000003</v>
      </c>
      <c r="I49" s="159" t="str">
        <f t="shared" si="0"/>
        <v>Norbert</v>
      </c>
      <c r="J49" s="160">
        <f t="shared" si="1"/>
        <v>110</v>
      </c>
      <c r="K49" s="306"/>
      <c r="L49" s="306"/>
      <c r="M49" s="193"/>
      <c r="N49" s="202" t="s">
        <v>59</v>
      </c>
      <c r="O49" s="203"/>
      <c r="P49" s="195"/>
      <c r="Q49" s="193"/>
    </row>
    <row r="50" spans="1:17" ht="15.75" x14ac:dyDescent="0.25">
      <c r="A50" s="149">
        <v>44</v>
      </c>
      <c r="B50" s="150" t="s">
        <v>207</v>
      </c>
      <c r="C50" s="146" t="str">
        <f>'Tipper 044'!$B$3</f>
        <v>Valerie</v>
      </c>
      <c r="D50" s="147">
        <f>'Tipper 044'!$BQ$49</f>
        <v>168</v>
      </c>
      <c r="E50" s="165" t="str">
        <f t="shared" si="2"/>
        <v>Valerie</v>
      </c>
      <c r="F50" s="166">
        <f t="shared" si="2"/>
        <v>168</v>
      </c>
      <c r="G50" s="152">
        <f t="shared" si="3"/>
        <v>11.0044</v>
      </c>
      <c r="H50" s="158">
        <f t="shared" si="4"/>
        <v>44.002299999999998</v>
      </c>
      <c r="I50" s="159" t="str">
        <f t="shared" si="0"/>
        <v>Sonja</v>
      </c>
      <c r="J50" s="160">
        <f t="shared" si="1"/>
        <v>108</v>
      </c>
      <c r="K50" s="306"/>
      <c r="L50" s="306"/>
      <c r="M50" s="193"/>
      <c r="N50" s="202" t="s">
        <v>59</v>
      </c>
      <c r="O50" s="203"/>
      <c r="P50" s="195"/>
      <c r="Q50" s="193"/>
    </row>
    <row r="51" spans="1:17" ht="15.75" x14ac:dyDescent="0.25">
      <c r="A51" s="149">
        <v>45</v>
      </c>
      <c r="B51" s="150" t="s">
        <v>208</v>
      </c>
      <c r="C51" s="146" t="str">
        <f>'Tipper 045'!$B$3</f>
        <v>Arnold</v>
      </c>
      <c r="D51" s="147">
        <f>'Tipper 045'!$BQ$49</f>
        <v>142</v>
      </c>
      <c r="E51" s="165" t="str">
        <f t="shared" ref="E51:E56" si="5">C51</f>
        <v>Arnold</v>
      </c>
      <c r="F51" s="166">
        <f t="shared" ref="F51:F56" si="6">D51</f>
        <v>142</v>
      </c>
      <c r="G51" s="152">
        <f t="shared" si="3"/>
        <v>23.0045</v>
      </c>
      <c r="H51" s="158">
        <f t="shared" si="4"/>
        <v>44.002899999999997</v>
      </c>
      <c r="I51" s="159" t="str">
        <f t="shared" si="0"/>
        <v>Raphael</v>
      </c>
      <c r="J51" s="160">
        <f t="shared" si="1"/>
        <v>108</v>
      </c>
      <c r="K51" s="306"/>
      <c r="L51" s="306"/>
      <c r="M51" s="193"/>
      <c r="N51" s="202"/>
      <c r="O51" s="203"/>
      <c r="P51" s="195"/>
      <c r="Q51" s="193"/>
    </row>
    <row r="52" spans="1:17" ht="15.75" x14ac:dyDescent="0.25">
      <c r="A52" s="149">
        <v>46</v>
      </c>
      <c r="B52" s="329" t="s">
        <v>382</v>
      </c>
      <c r="C52" s="146" t="str">
        <f>'Tipper 046'!$B$3</f>
        <v>Ivan</v>
      </c>
      <c r="D52" s="147">
        <f>'Tipper 046'!$BQ$49</f>
        <v>150</v>
      </c>
      <c r="E52" s="165" t="str">
        <f t="shared" si="5"/>
        <v>Ivan</v>
      </c>
      <c r="F52" s="166">
        <f t="shared" si="6"/>
        <v>150</v>
      </c>
      <c r="G52" s="152">
        <f t="shared" si="3"/>
        <v>18.0046</v>
      </c>
      <c r="H52" s="158">
        <f t="shared" si="4"/>
        <v>44.003700000000002</v>
      </c>
      <c r="I52" s="159" t="str">
        <f t="shared" si="0"/>
        <v>Barbara</v>
      </c>
      <c r="J52" s="160">
        <f t="shared" si="1"/>
        <v>108</v>
      </c>
      <c r="K52" s="306"/>
      <c r="L52" s="306"/>
      <c r="M52" s="193"/>
      <c r="N52" s="202"/>
      <c r="O52" s="203"/>
      <c r="P52" s="195"/>
      <c r="Q52" s="193"/>
    </row>
    <row r="53" spans="1:17" ht="15.75" x14ac:dyDescent="0.25">
      <c r="A53" s="149">
        <v>47</v>
      </c>
      <c r="B53" s="329" t="s">
        <v>383</v>
      </c>
      <c r="C53" s="146" t="str">
        <f>'Tipper 047'!$B$3</f>
        <v>Georg</v>
      </c>
      <c r="D53" s="147">
        <f>'Tipper 047'!$BQ$49</f>
        <v>146</v>
      </c>
      <c r="E53" s="165" t="str">
        <f t="shared" si="5"/>
        <v>Georg</v>
      </c>
      <c r="F53" s="166">
        <f t="shared" si="6"/>
        <v>146</v>
      </c>
      <c r="G53" s="152">
        <f t="shared" si="3"/>
        <v>21.0047</v>
      </c>
      <c r="H53" s="158">
        <f t="shared" si="4"/>
        <v>47.001600000000003</v>
      </c>
      <c r="I53" s="159" t="str">
        <f t="shared" si="0"/>
        <v>Christine</v>
      </c>
      <c r="J53" s="160">
        <f t="shared" si="1"/>
        <v>107</v>
      </c>
      <c r="K53" s="306"/>
      <c r="L53" s="306"/>
      <c r="M53" s="193"/>
      <c r="N53" s="202"/>
      <c r="O53" s="203"/>
      <c r="P53" s="195"/>
      <c r="Q53" s="193"/>
    </row>
    <row r="54" spans="1:17" ht="15.75" x14ac:dyDescent="0.25">
      <c r="A54" s="149">
        <v>48</v>
      </c>
      <c r="B54" s="329" t="s">
        <v>384</v>
      </c>
      <c r="C54" s="146" t="str">
        <f>'Tipper 048'!$B$3</f>
        <v>Riccardo</v>
      </c>
      <c r="D54" s="147">
        <f>'Tipper 048'!$BQ$49</f>
        <v>151</v>
      </c>
      <c r="E54" s="165" t="str">
        <f t="shared" si="5"/>
        <v>Riccardo</v>
      </c>
      <c r="F54" s="166">
        <f t="shared" si="6"/>
        <v>151</v>
      </c>
      <c r="G54" s="152">
        <f t="shared" si="3"/>
        <v>17.004799999999999</v>
      </c>
      <c r="H54" s="158">
        <f t="shared" si="4"/>
        <v>48.003500000000003</v>
      </c>
      <c r="I54" s="159" t="str">
        <f t="shared" si="0"/>
        <v>Markus</v>
      </c>
      <c r="J54" s="160">
        <f t="shared" si="1"/>
        <v>105</v>
      </c>
      <c r="K54" s="306"/>
      <c r="L54" s="306"/>
      <c r="M54" s="193"/>
      <c r="N54" s="202"/>
      <c r="O54" s="203"/>
      <c r="P54" s="195"/>
      <c r="Q54" s="193"/>
    </row>
    <row r="55" spans="1:17" ht="15.75" x14ac:dyDescent="0.25">
      <c r="A55" s="149">
        <v>49</v>
      </c>
      <c r="B55" s="329" t="s">
        <v>385</v>
      </c>
      <c r="C55" s="146" t="str">
        <f>'Tipper 049'!$B$3</f>
        <v>Haluk</v>
      </c>
      <c r="D55" s="147">
        <f>'Tipper 049'!$BQ$49</f>
        <v>127</v>
      </c>
      <c r="E55" s="165" t="str">
        <f t="shared" si="5"/>
        <v>Haluk</v>
      </c>
      <c r="F55" s="166">
        <f t="shared" si="6"/>
        <v>127</v>
      </c>
      <c r="G55" s="152">
        <f t="shared" si="3"/>
        <v>36.004899999999999</v>
      </c>
      <c r="H55" s="158">
        <f t="shared" si="4"/>
        <v>49.000900000000001</v>
      </c>
      <c r="I55" s="159" t="str">
        <f t="shared" si="0"/>
        <v>Christoph</v>
      </c>
      <c r="J55" s="160">
        <f t="shared" si="1"/>
        <v>101</v>
      </c>
      <c r="K55" s="306"/>
      <c r="L55" s="306"/>
      <c r="M55" s="193"/>
      <c r="N55" s="202"/>
      <c r="O55" s="203"/>
      <c r="P55" s="195"/>
      <c r="Q55" s="193"/>
    </row>
    <row r="56" spans="1:17" ht="15.75" x14ac:dyDescent="0.25">
      <c r="A56" s="149">
        <v>50</v>
      </c>
      <c r="B56" s="329" t="s">
        <v>386</v>
      </c>
      <c r="C56" s="146" t="str">
        <f>'Tipper 050'!$B$3</f>
        <v>Norbert</v>
      </c>
      <c r="D56" s="147">
        <f>'Tipper 050'!$BQ$49</f>
        <v>110</v>
      </c>
      <c r="E56" s="165" t="str">
        <f t="shared" si="5"/>
        <v>Norbert</v>
      </c>
      <c r="F56" s="166">
        <f t="shared" si="6"/>
        <v>110</v>
      </c>
      <c r="G56" s="152">
        <f t="shared" si="3"/>
        <v>43.005000000000003</v>
      </c>
      <c r="H56" s="158">
        <f t="shared" si="4"/>
        <v>50.0002</v>
      </c>
      <c r="I56" s="159" t="str">
        <f t="shared" si="0"/>
        <v>Thomas</v>
      </c>
      <c r="J56" s="160">
        <f t="shared" si="1"/>
        <v>77</v>
      </c>
      <c r="K56" s="306"/>
      <c r="L56" s="306"/>
      <c r="M56" s="193"/>
      <c r="N56" s="202" t="s">
        <v>59</v>
      </c>
      <c r="O56" s="203"/>
      <c r="P56" s="195"/>
      <c r="Q56" s="193"/>
    </row>
    <row r="57" spans="1:17" ht="15.75" x14ac:dyDescent="0.25">
      <c r="A57" s="307"/>
      <c r="B57" s="308"/>
      <c r="C57" s="146"/>
      <c r="D57" s="147"/>
      <c r="E57" s="309"/>
      <c r="F57" s="310"/>
      <c r="G57" s="152"/>
      <c r="H57" s="311"/>
      <c r="I57" s="312"/>
      <c r="J57" s="306"/>
      <c r="K57" s="306"/>
      <c r="L57" s="306"/>
      <c r="M57" s="193"/>
      <c r="N57" s="202"/>
      <c r="O57" s="203"/>
      <c r="P57" s="195"/>
      <c r="Q57" s="193"/>
    </row>
    <row r="58" spans="1:17" ht="15.75" x14ac:dyDescent="0.25">
      <c r="A58" s="307"/>
      <c r="B58" s="308"/>
      <c r="C58" s="146"/>
      <c r="D58" s="147"/>
      <c r="E58" s="309"/>
      <c r="F58" s="310"/>
      <c r="G58" s="152"/>
      <c r="H58" s="311"/>
      <c r="I58" s="312"/>
      <c r="J58" s="306"/>
      <c r="K58" s="306"/>
      <c r="L58" s="306"/>
      <c r="M58" s="193"/>
      <c r="N58" s="202"/>
      <c r="O58" s="203"/>
      <c r="P58" s="195"/>
      <c r="Q58" s="193"/>
    </row>
    <row r="59" spans="1:17" ht="15.75" x14ac:dyDescent="0.25">
      <c r="A59" s="307"/>
      <c r="B59" s="308"/>
      <c r="C59" s="146"/>
      <c r="D59" s="147"/>
      <c r="E59" s="309"/>
      <c r="F59" s="310"/>
      <c r="G59" s="152"/>
      <c r="H59" s="311"/>
      <c r="I59" s="312"/>
      <c r="J59" s="306"/>
      <c r="K59" s="306"/>
      <c r="L59" s="306"/>
      <c r="M59" s="193"/>
      <c r="N59" s="202"/>
      <c r="O59" s="203"/>
      <c r="P59" s="195"/>
      <c r="Q59" s="193"/>
    </row>
    <row r="60" spans="1:17" ht="15.75" x14ac:dyDescent="0.25">
      <c r="A60" s="307"/>
      <c r="B60" s="308"/>
      <c r="C60" s="146"/>
      <c r="D60" s="147"/>
      <c r="E60" s="309"/>
      <c r="F60" s="310"/>
      <c r="G60" s="152"/>
      <c r="H60" s="311"/>
      <c r="I60" s="312"/>
      <c r="J60" s="306"/>
      <c r="K60" s="306"/>
      <c r="L60" s="306"/>
      <c r="M60" s="193"/>
      <c r="N60" s="202"/>
      <c r="O60" s="203"/>
      <c r="P60" s="195"/>
      <c r="Q60" s="193"/>
    </row>
    <row r="61" spans="1:17" ht="45" customHeight="1" x14ac:dyDescent="0.4">
      <c r="A61" s="130" t="s">
        <v>225</v>
      </c>
      <c r="B61" s="2"/>
      <c r="C61" s="2"/>
      <c r="D61" s="7"/>
      <c r="E61" s="2"/>
      <c r="F61" s="7"/>
      <c r="G61" s="2"/>
      <c r="H61" s="2"/>
      <c r="I61" s="2"/>
      <c r="J61" s="2"/>
      <c r="K61" s="2"/>
      <c r="L61" s="2"/>
      <c r="M61"/>
    </row>
    <row r="62" spans="1:17" ht="14.1" customHeight="1" x14ac:dyDescent="0.2">
      <c r="A62" s="2"/>
      <c r="B62" s="2"/>
      <c r="C62" s="2"/>
      <c r="D62" s="7"/>
      <c r="E62" s="2"/>
      <c r="F62" s="7"/>
      <c r="G62" s="2"/>
      <c r="H62" s="2"/>
      <c r="I62" s="2"/>
      <c r="J62" s="2"/>
      <c r="K62" s="2"/>
      <c r="L62" s="2"/>
      <c r="M62"/>
    </row>
    <row r="63" spans="1:17" ht="14.1" customHeight="1" x14ac:dyDescent="0.2">
      <c r="A63" s="136" t="s">
        <v>209</v>
      </c>
      <c r="B63" s="2"/>
      <c r="C63" s="7"/>
      <c r="D63" s="131"/>
      <c r="E63" s="2"/>
      <c r="F63" s="7"/>
      <c r="G63" s="131"/>
      <c r="H63" s="2"/>
      <c r="I63" s="2"/>
      <c r="J63" s="2"/>
      <c r="K63" s="2"/>
      <c r="L63" s="2"/>
      <c r="M63"/>
    </row>
    <row r="64" spans="1:17" x14ac:dyDescent="0.2">
      <c r="A64" s="2" t="s">
        <v>252</v>
      </c>
      <c r="B64" s="2"/>
      <c r="C64" s="7"/>
      <c r="D64" s="2"/>
      <c r="E64" s="2"/>
      <c r="F64" s="7"/>
      <c r="G64" s="2"/>
      <c r="H64" s="2"/>
      <c r="I64" s="2"/>
      <c r="J64" s="2"/>
      <c r="K64" s="2"/>
      <c r="L64" s="2"/>
      <c r="M64"/>
    </row>
    <row r="65" spans="1:13" x14ac:dyDescent="0.2">
      <c r="A65" s="2" t="s">
        <v>253</v>
      </c>
      <c r="B65" s="2"/>
      <c r="C65" s="7"/>
      <c r="D65" s="2"/>
      <c r="E65" s="2"/>
      <c r="F65" s="7"/>
      <c r="G65" s="2"/>
      <c r="H65" s="2"/>
      <c r="I65" s="2"/>
      <c r="J65" s="2"/>
      <c r="K65" s="2"/>
      <c r="L65" s="2"/>
      <c r="M65"/>
    </row>
    <row r="66" spans="1:13" x14ac:dyDescent="0.2">
      <c r="A66" s="2" t="s">
        <v>211</v>
      </c>
      <c r="B66" s="2"/>
      <c r="C66" s="7"/>
      <c r="D66" s="2"/>
      <c r="E66" s="2"/>
      <c r="F66" s="7"/>
      <c r="G66" s="2"/>
      <c r="H66" s="2"/>
      <c r="I66" s="2"/>
      <c r="J66" s="2"/>
      <c r="K66" s="2"/>
      <c r="L66" s="2"/>
      <c r="M66"/>
    </row>
    <row r="67" spans="1:13" x14ac:dyDescent="0.2">
      <c r="A67" s="2"/>
      <c r="B67" s="2"/>
      <c r="C67" s="7"/>
      <c r="D67" s="2"/>
      <c r="E67" s="2"/>
      <c r="F67" s="7"/>
      <c r="G67" s="2"/>
      <c r="H67" s="2"/>
      <c r="I67" s="2"/>
      <c r="J67" s="2"/>
      <c r="K67" s="2"/>
      <c r="L67" s="2"/>
      <c r="M67"/>
    </row>
    <row r="68" spans="1:13" x14ac:dyDescent="0.2">
      <c r="A68" s="136" t="s">
        <v>212</v>
      </c>
      <c r="B68" s="2"/>
      <c r="C68" s="7"/>
      <c r="D68" s="131"/>
      <c r="E68" s="2"/>
      <c r="F68" s="7"/>
      <c r="G68" s="131"/>
      <c r="H68" s="2"/>
      <c r="I68" s="2"/>
      <c r="J68" s="2"/>
      <c r="K68" s="2"/>
      <c r="L68" s="2"/>
      <c r="M68"/>
    </row>
    <row r="69" spans="1:13" x14ac:dyDescent="0.2">
      <c r="A69" s="331" t="s">
        <v>254</v>
      </c>
      <c r="B69" s="2"/>
      <c r="C69" s="7"/>
      <c r="D69" s="2"/>
      <c r="E69" s="2"/>
      <c r="F69" s="7"/>
      <c r="G69" s="2"/>
      <c r="H69" s="2"/>
      <c r="I69" s="2"/>
      <c r="J69" s="2"/>
      <c r="K69" s="2"/>
      <c r="L69" s="2"/>
      <c r="M69"/>
    </row>
    <row r="70" spans="1:13" x14ac:dyDescent="0.2">
      <c r="A70" s="2" t="s">
        <v>210</v>
      </c>
      <c r="B70" s="2"/>
      <c r="C70" s="7"/>
      <c r="D70" s="2"/>
      <c r="E70" s="2"/>
      <c r="F70" s="7"/>
      <c r="G70" s="2"/>
      <c r="H70" s="2"/>
      <c r="I70" s="2"/>
      <c r="J70" s="2"/>
      <c r="K70" s="2"/>
      <c r="L70" s="2"/>
      <c r="M70"/>
    </row>
    <row r="71" spans="1:13" x14ac:dyDescent="0.2">
      <c r="A71" s="2" t="s">
        <v>213</v>
      </c>
      <c r="B71" s="2"/>
      <c r="C71" s="7"/>
      <c r="D71" s="2"/>
      <c r="E71" s="2"/>
      <c r="F71" s="7"/>
      <c r="G71" s="2"/>
      <c r="H71" s="2"/>
      <c r="I71" s="2"/>
      <c r="J71" s="2"/>
      <c r="K71" s="2"/>
      <c r="L71" s="2"/>
      <c r="M71"/>
    </row>
    <row r="72" spans="1:13" x14ac:dyDescent="0.2">
      <c r="A72" s="2" t="s">
        <v>311</v>
      </c>
      <c r="B72" s="2"/>
      <c r="C72" s="7"/>
      <c r="D72" s="2"/>
      <c r="E72" s="2"/>
      <c r="F72" s="7"/>
      <c r="G72" s="2"/>
      <c r="H72" s="2"/>
      <c r="I72" s="2"/>
      <c r="J72" s="2"/>
      <c r="K72" s="2"/>
      <c r="L72" s="2"/>
      <c r="M72"/>
    </row>
    <row r="73" spans="1:13" x14ac:dyDescent="0.2">
      <c r="A73" s="136"/>
      <c r="B73" s="2"/>
      <c r="C73" s="7"/>
      <c r="D73" s="131"/>
      <c r="E73" s="2"/>
      <c r="F73" s="7"/>
      <c r="G73" s="131"/>
      <c r="H73" s="2"/>
      <c r="I73" s="2"/>
      <c r="J73" s="2"/>
      <c r="K73" s="2"/>
      <c r="L73" s="2"/>
      <c r="M73"/>
    </row>
    <row r="74" spans="1:13" x14ac:dyDescent="0.2">
      <c r="J74"/>
      <c r="K74"/>
      <c r="L74"/>
      <c r="M74"/>
    </row>
    <row r="75" spans="1:13" x14ac:dyDescent="0.2">
      <c r="J75"/>
      <c r="K75"/>
      <c r="L75"/>
      <c r="M75"/>
    </row>
    <row r="76" spans="1:13" x14ac:dyDescent="0.2">
      <c r="J76"/>
      <c r="K76"/>
      <c r="L76"/>
      <c r="M76"/>
    </row>
    <row r="77" spans="1:13" x14ac:dyDescent="0.2">
      <c r="J77"/>
      <c r="K77"/>
      <c r="L77"/>
      <c r="M77"/>
    </row>
    <row r="78" spans="1:13" x14ac:dyDescent="0.2">
      <c r="J78"/>
      <c r="K78"/>
      <c r="L78"/>
      <c r="M78"/>
    </row>
    <row r="79" spans="1:13" x14ac:dyDescent="0.2">
      <c r="J79"/>
      <c r="K79"/>
      <c r="L79"/>
      <c r="M79"/>
    </row>
    <row r="80" spans="1:13" x14ac:dyDescent="0.2">
      <c r="J80"/>
      <c r="K80"/>
      <c r="L80"/>
      <c r="M80"/>
    </row>
    <row r="81" spans="10:13" x14ac:dyDescent="0.2">
      <c r="J81"/>
      <c r="K81"/>
      <c r="L81"/>
      <c r="M8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Jasmine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Jasmine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0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-1</v>
      </c>
      <c r="M10" s="113">
        <f>IF($E10="",0,IF($E10&gt;$G10,3,IF($E10=G10,1,0)))</f>
        <v>0</v>
      </c>
      <c r="N10" s="113">
        <f>IF($G10="",0,IF($E10&gt;$G10,0,IF($E10=G10,1,3)))</f>
        <v>3</v>
      </c>
      <c r="O10" s="114"/>
      <c r="P10" s="114"/>
      <c r="Q10" s="113">
        <f>E10</f>
        <v>0</v>
      </c>
      <c r="R10" s="113">
        <f>G10</f>
        <v>1</v>
      </c>
      <c r="S10" s="113"/>
      <c r="T10" s="113"/>
      <c r="U10" s="113">
        <f>G10</f>
        <v>1</v>
      </c>
      <c r="V10" s="113">
        <f>E10</f>
        <v>0</v>
      </c>
      <c r="W10" s="113"/>
      <c r="X10" s="113"/>
      <c r="Y10" s="98"/>
      <c r="Z10" s="179">
        <f>M16</f>
        <v>3</v>
      </c>
      <c r="AA10" s="179">
        <f>Q16</f>
        <v>3</v>
      </c>
      <c r="AB10" s="179">
        <f>U16</f>
        <v>6</v>
      </c>
      <c r="AC10" s="179">
        <f>AA10-AB10</f>
        <v>-3</v>
      </c>
      <c r="AD10" s="180"/>
      <c r="AE10" s="180"/>
      <c r="AF10" s="180"/>
      <c r="AG10" s="181">
        <f>Z10*100000+AA10*10-AB10*9</f>
        <v>299976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3</v>
      </c>
      <c r="AK10" s="179">
        <f t="shared" si="1"/>
        <v>3</v>
      </c>
      <c r="AL10" s="179">
        <f t="shared" si="1"/>
        <v>6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299976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3</v>
      </c>
      <c r="AW10" s="71">
        <f t="shared" si="2"/>
        <v>6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6</v>
      </c>
      <c r="BE10" s="20">
        <f>VLOOKUP(1,AS10:AW13,4,FALSE)</f>
        <v>6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2</v>
      </c>
      <c r="BO10" s="116" t="s">
        <v>13</v>
      </c>
      <c r="BP10" s="214">
        <v>3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4</v>
      </c>
      <c r="AA11" s="98">
        <f>R16</f>
        <v>3</v>
      </c>
      <c r="AB11" s="98">
        <f>V16</f>
        <v>3</v>
      </c>
      <c r="AC11" s="98">
        <f>AA11-AB11</f>
        <v>0</v>
      </c>
      <c r="AD11" s="104"/>
      <c r="AE11" s="104"/>
      <c r="AF11" s="104"/>
      <c r="AG11" s="181">
        <f>Z11*100000+AA11*10-AB11*9</f>
        <v>400003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4</v>
      </c>
      <c r="AK11" s="98">
        <f t="shared" si="1"/>
        <v>3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400003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4</v>
      </c>
      <c r="AV11" s="71">
        <f t="shared" si="2"/>
        <v>3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4</v>
      </c>
      <c r="BE11" s="30">
        <f>VLOOKUP(2,AS10:AW13,4,FALSE)</f>
        <v>5</v>
      </c>
      <c r="BF11" s="116" t="s">
        <v>13</v>
      </c>
      <c r="BG11" s="30">
        <f>VLOOKUP(2,AS10:AW13,5,FALSE)</f>
        <v>5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3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3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3</v>
      </c>
      <c r="X12" s="113"/>
      <c r="Y12" s="98"/>
      <c r="Z12" s="186">
        <f>O16</f>
        <v>4</v>
      </c>
      <c r="AA12" s="186">
        <f>S16</f>
        <v>5</v>
      </c>
      <c r="AB12" s="186">
        <f>W16</f>
        <v>5</v>
      </c>
      <c r="AC12" s="186">
        <f>AA12-AB12</f>
        <v>0</v>
      </c>
      <c r="AD12" s="187"/>
      <c r="AE12" s="187"/>
      <c r="AF12" s="187"/>
      <c r="AG12" s="181">
        <f>Z12*100000+AA12*10-AB12*9</f>
        <v>400005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4</v>
      </c>
      <c r="AK12" s="186">
        <f t="shared" si="1"/>
        <v>5</v>
      </c>
      <c r="AL12" s="186">
        <f t="shared" si="1"/>
        <v>5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400005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4</v>
      </c>
      <c r="AV12" s="71">
        <f t="shared" si="2"/>
        <v>5</v>
      </c>
      <c r="AW12" s="71">
        <f t="shared" si="2"/>
        <v>5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4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1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1</v>
      </c>
      <c r="Y13" s="98"/>
      <c r="Z13" s="183">
        <f>P16</f>
        <v>6</v>
      </c>
      <c r="AA13" s="183">
        <f>T16</f>
        <v>6</v>
      </c>
      <c r="AB13" s="183">
        <f>X16</f>
        <v>3</v>
      </c>
      <c r="AC13" s="183">
        <f>AA13-AB13</f>
        <v>3</v>
      </c>
      <c r="AD13" s="184"/>
      <c r="AE13" s="184"/>
      <c r="AF13" s="184"/>
      <c r="AG13" s="181">
        <f>Z13*100000+AA13*10-AB13*9</f>
        <v>600033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6</v>
      </c>
      <c r="AK13" s="183">
        <f t="shared" si="1"/>
        <v>6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600033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6</v>
      </c>
      <c r="AV13" s="71">
        <f t="shared" si="2"/>
        <v>6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3</v>
      </c>
      <c r="BE13" s="124">
        <f>VLOOKUP(4,AS10:AW13,4,FALSE)</f>
        <v>3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1</v>
      </c>
      <c r="CD13" s="98">
        <f>IF(G13=Spielplan!G13,Punktemodus!$B$7,0)</f>
        <v>1</v>
      </c>
      <c r="CE13" s="98">
        <f>IF(E13=Spielplan!E13,IF(G13=Spielplan!G13,Punktemodus!$B$5,0),0)</f>
        <v>2</v>
      </c>
      <c r="CF13" s="117">
        <f>IF(Spielplan!E13&lt;&gt;"",SUM(BZ13:CE13),0)</f>
        <v>9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3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3</v>
      </c>
      <c r="U14" s="113">
        <f>G14</f>
        <v>3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299976</v>
      </c>
      <c r="AO14" s="176">
        <f>AG11+SUM(AO10:AO13)</f>
        <v>400003</v>
      </c>
      <c r="AP14" s="176">
        <f>AG12+SUM(AP10:AP13)</f>
        <v>400005</v>
      </c>
      <c r="AQ14" s="176">
        <f>AG13+SUM(AQ10:AQ13)</f>
        <v>600033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3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6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8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4</v>
      </c>
      <c r="O16" s="107">
        <f t="shared" si="3"/>
        <v>4</v>
      </c>
      <c r="P16" s="107">
        <f t="shared" si="3"/>
        <v>6</v>
      </c>
      <c r="Q16" s="107">
        <f t="shared" si="3"/>
        <v>3</v>
      </c>
      <c r="R16" s="107">
        <f t="shared" si="3"/>
        <v>3</v>
      </c>
      <c r="S16" s="107">
        <f t="shared" si="3"/>
        <v>5</v>
      </c>
      <c r="T16" s="107">
        <f t="shared" si="3"/>
        <v>6</v>
      </c>
      <c r="U16" s="107">
        <f t="shared" si="3"/>
        <v>6</v>
      </c>
      <c r="V16" s="107">
        <f t="shared" si="3"/>
        <v>3</v>
      </c>
      <c r="W16" s="107">
        <f t="shared" si="3"/>
        <v>5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3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23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30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2</v>
      </c>
      <c r="H21" s="39" t="s">
        <v>85</v>
      </c>
      <c r="I21" s="40"/>
      <c r="J21" s="98"/>
      <c r="K21" s="98"/>
      <c r="L21" s="104">
        <f t="shared" ref="L21:L26" si="4">IF(E21-G21&gt;0,1,IF(G21=E21,0,-1))</f>
        <v>0</v>
      </c>
      <c r="M21" s="113">
        <f>IF($E21="",0,IF($E21&gt;$G21,3,IF($E21=G21,1,0)))</f>
        <v>1</v>
      </c>
      <c r="N21" s="113">
        <f>IF($G21="",0,IF($E21&gt;$G21,0,IF($E21=G21,1,3)))</f>
        <v>1</v>
      </c>
      <c r="O21" s="114"/>
      <c r="P21" s="114"/>
      <c r="Q21" s="113">
        <f>E21</f>
        <v>2</v>
      </c>
      <c r="R21" s="113">
        <f>G21</f>
        <v>2</v>
      </c>
      <c r="S21" s="113"/>
      <c r="T21" s="113"/>
      <c r="U21" s="113">
        <f>G21</f>
        <v>2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8</v>
      </c>
      <c r="AB21" s="179">
        <f>U27</f>
        <v>5</v>
      </c>
      <c r="AC21" s="179">
        <f>AA21-AB21</f>
        <v>3</v>
      </c>
      <c r="AD21" s="180"/>
      <c r="AE21" s="180"/>
      <c r="AF21" s="180"/>
      <c r="AG21" s="181">
        <f>Z21*100000+AA21*10-AB21*9</f>
        <v>700035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8</v>
      </c>
      <c r="AL21" s="179">
        <f t="shared" si="5"/>
        <v>5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701035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8</v>
      </c>
      <c r="AW21" s="71">
        <f t="shared" si="6"/>
        <v>5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8</v>
      </c>
      <c r="BF21" s="116" t="s">
        <v>13</v>
      </c>
      <c r="BG21" s="44">
        <f>VLOOKUP(1,AS21:AW24,5,FALSE)</f>
        <v>5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3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3</v>
      </c>
      <c r="T22" s="113">
        <f>G22</f>
        <v>3</v>
      </c>
      <c r="U22" s="113"/>
      <c r="V22" s="113"/>
      <c r="W22" s="113">
        <f>G22</f>
        <v>3</v>
      </c>
      <c r="X22" s="113">
        <f>E22</f>
        <v>3</v>
      </c>
      <c r="Y22" s="98"/>
      <c r="Z22" s="98">
        <f>N27</f>
        <v>1</v>
      </c>
      <c r="AA22" s="98">
        <f>R27</f>
        <v>5</v>
      </c>
      <c r="AB22" s="98">
        <f>V27</f>
        <v>8</v>
      </c>
      <c r="AC22" s="98">
        <f>AA22-AB22</f>
        <v>-3</v>
      </c>
      <c r="AD22" s="104"/>
      <c r="AE22" s="104"/>
      <c r="AF22" s="104"/>
      <c r="AG22" s="181">
        <f>Z22*100000+AA22*10-AB22*9</f>
        <v>99978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5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99978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5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4</v>
      </c>
      <c r="BE22" s="37">
        <f>VLOOKUP(2,AS21:AW24,4,FALSE)</f>
        <v>8</v>
      </c>
      <c r="BF22" s="116" t="s">
        <v>13</v>
      </c>
      <c r="BG22" s="37">
        <f>VLOOKUP(2,AS21:AW24,5,FALSE)</f>
        <v>8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0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4</v>
      </c>
      <c r="AA23" s="186">
        <f>S27</f>
        <v>7</v>
      </c>
      <c r="AB23" s="186">
        <f>W27</f>
        <v>7</v>
      </c>
      <c r="AC23" s="186">
        <f>AA23-AB23</f>
        <v>0</v>
      </c>
      <c r="AD23" s="187"/>
      <c r="AE23" s="187"/>
      <c r="AF23" s="187"/>
      <c r="AG23" s="181">
        <f>Z23*100000+AA23*10-AB23*9</f>
        <v>400007</v>
      </c>
      <c r="AH23" s="188">
        <f>IF(AG23="","",RANK(AG23,AG21:AG24,0)+ROW(A12)%%)</f>
        <v>3.0011999999999999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7</v>
      </c>
      <c r="AL23" s="186">
        <f t="shared" si="5"/>
        <v>7</v>
      </c>
      <c r="AM23" s="71"/>
      <c r="AN23" s="176">
        <f>IF(AJ21=AK23,IF(E23&gt;G23,1000,0),0)</f>
        <v>1000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400007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4</v>
      </c>
      <c r="AV23" s="71">
        <f t="shared" si="6"/>
        <v>7</v>
      </c>
      <c r="AW23" s="71">
        <f t="shared" si="6"/>
        <v>7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4</v>
      </c>
      <c r="BE23" s="124">
        <f>VLOOKUP(3,AS21:AW24,4,FALSE)</f>
        <v>7</v>
      </c>
      <c r="BF23" s="116" t="s">
        <v>13</v>
      </c>
      <c r="BG23" s="124">
        <f>VLOOKUP(3,AS21:AW24,5,FALSE)</f>
        <v>7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2</v>
      </c>
      <c r="BO23" s="116" t="s">
        <v>13</v>
      </c>
      <c r="BP23" s="214">
        <v>3</v>
      </c>
      <c r="BQ23" s="13" t="str">
        <f>IF(BP14="","",IF(BN14=BP14,IF(BU14&gt;BW14,BL14,BQ14),IF(BN14&gt;BP14,BL14,BQ14)))</f>
        <v>Italien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4</v>
      </c>
      <c r="AA24" s="183">
        <f>T27</f>
        <v>8</v>
      </c>
      <c r="AB24" s="183">
        <f>X27</f>
        <v>8</v>
      </c>
      <c r="AC24" s="183">
        <f>AA24-AB24</f>
        <v>0</v>
      </c>
      <c r="AD24" s="184"/>
      <c r="AE24" s="184"/>
      <c r="AF24" s="184"/>
      <c r="AG24" s="181">
        <f>Z24*100000+AA24*10-AB24*9</f>
        <v>400008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4</v>
      </c>
      <c r="AK24" s="183">
        <f t="shared" si="5"/>
        <v>8</v>
      </c>
      <c r="AL24" s="183">
        <f t="shared" si="5"/>
        <v>8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400008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4</v>
      </c>
      <c r="AV24" s="71">
        <f t="shared" si="6"/>
        <v>8</v>
      </c>
      <c r="AW24" s="71">
        <f t="shared" si="6"/>
        <v>8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5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4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4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4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701035</v>
      </c>
      <c r="AO25" s="176">
        <f>AG22+SUM(AO21:AO24)</f>
        <v>99978</v>
      </c>
      <c r="AP25" s="176">
        <f>AG23+SUM(AP21:AP24)</f>
        <v>400007</v>
      </c>
      <c r="AQ25" s="176">
        <f>AG24+SUM(AQ21:AQ24)</f>
        <v>400008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3</v>
      </c>
      <c r="BO25" s="116" t="s">
        <v>13</v>
      </c>
      <c r="BP25" s="214">
        <v>4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Italien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2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2</v>
      </c>
      <c r="S26" s="113">
        <f>G26</f>
        <v>3</v>
      </c>
      <c r="T26" s="113"/>
      <c r="U26" s="113"/>
      <c r="V26" s="113">
        <f>G26</f>
        <v>3</v>
      </c>
      <c r="W26" s="113">
        <f>E26</f>
        <v>2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10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4</v>
      </c>
      <c r="P27" s="107">
        <f t="shared" si="7"/>
        <v>4</v>
      </c>
      <c r="Q27" s="107">
        <f t="shared" si="7"/>
        <v>8</v>
      </c>
      <c r="R27" s="107">
        <f t="shared" si="7"/>
        <v>5</v>
      </c>
      <c r="S27" s="107">
        <f t="shared" si="7"/>
        <v>7</v>
      </c>
      <c r="T27" s="107">
        <f t="shared" si="7"/>
        <v>8</v>
      </c>
      <c r="U27" s="107">
        <f t="shared" si="7"/>
        <v>5</v>
      </c>
      <c r="V27" s="107">
        <f t="shared" si="7"/>
        <v>8</v>
      </c>
      <c r="W27" s="107">
        <f t="shared" si="7"/>
        <v>7</v>
      </c>
      <c r="X27" s="107">
        <f t="shared" si="7"/>
        <v>8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12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3</v>
      </c>
      <c r="H32" s="23" t="s">
        <v>16</v>
      </c>
      <c r="I32" s="50"/>
      <c r="J32" s="98"/>
      <c r="K32" s="98"/>
      <c r="L32" s="104">
        <f t="shared" ref="L32:L37" si="8">IF(E32-G32&gt;0,1,IF(G32=E32,0,-1))</f>
        <v>-1</v>
      </c>
      <c r="M32" s="113">
        <f>IF($E32="",0,IF($E32&gt;$G32,3,IF($E32=G32,1,0)))</f>
        <v>0</v>
      </c>
      <c r="N32" s="113">
        <f>IF($G32="",0,IF($E32&gt;$G32,0,IF($E32=G32,1,3)))</f>
        <v>3</v>
      </c>
      <c r="O32" s="114"/>
      <c r="P32" s="114"/>
      <c r="Q32" s="113">
        <f>E32</f>
        <v>2</v>
      </c>
      <c r="R32" s="113">
        <f>G32</f>
        <v>3</v>
      </c>
      <c r="S32" s="113"/>
      <c r="T32" s="113"/>
      <c r="U32" s="113">
        <f>G32</f>
        <v>3</v>
      </c>
      <c r="V32" s="113">
        <f>E32</f>
        <v>2</v>
      </c>
      <c r="W32" s="113"/>
      <c r="X32" s="113"/>
      <c r="Y32" s="98"/>
      <c r="Z32" s="179">
        <f>M38</f>
        <v>6</v>
      </c>
      <c r="AA32" s="179">
        <f>Q38</f>
        <v>5</v>
      </c>
      <c r="AB32" s="179">
        <f>U38</f>
        <v>4</v>
      </c>
      <c r="AC32" s="179">
        <f>AA32-AB32</f>
        <v>1</v>
      </c>
      <c r="AD32" s="180"/>
      <c r="AE32" s="180"/>
      <c r="AF32" s="180"/>
      <c r="AG32" s="181">
        <f>Z32*100000+AA32*10-AB32*9</f>
        <v>600014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6</v>
      </c>
      <c r="AK32" s="179">
        <f t="shared" si="9"/>
        <v>5</v>
      </c>
      <c r="AL32" s="179">
        <f t="shared" si="9"/>
        <v>4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600014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6</v>
      </c>
      <c r="AV32" s="71">
        <f t="shared" si="10"/>
        <v>5</v>
      </c>
      <c r="AW32" s="71">
        <f t="shared" si="10"/>
        <v>4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7</v>
      </c>
      <c r="BE32" s="26">
        <f>VLOOKUP(1,AS32:AW35,4,FALSE)</f>
        <v>8</v>
      </c>
      <c r="BF32" s="116" t="s">
        <v>13</v>
      </c>
      <c r="BG32" s="26">
        <f>VLOOKUP(1,AS32:AW35,5,FALSE)</f>
        <v>6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Italien</v>
      </c>
      <c r="BM32" s="70"/>
      <c r="BN32" s="214">
        <v>3</v>
      </c>
      <c r="BO32" s="116" t="s">
        <v>13</v>
      </c>
      <c r="BP32" s="214">
        <v>2</v>
      </c>
      <c r="BQ32" s="13" t="str">
        <f>IF(BP25="","",IF(BN25=BP25,IF(BU25&gt;BW25,BL25,BQ25),IF(BN25&gt;BP25,BL25,BQ25)))</f>
        <v>Spanien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Italien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15</v>
      </c>
      <c r="CM32" s="119">
        <f>CK32+CL32+CK33+CL33</f>
        <v>30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2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2</v>
      </c>
      <c r="T33" s="113">
        <f>G33</f>
        <v>2</v>
      </c>
      <c r="U33" s="113"/>
      <c r="V33" s="113"/>
      <c r="W33" s="113">
        <f>G33</f>
        <v>2</v>
      </c>
      <c r="X33" s="113">
        <f>E33</f>
        <v>2</v>
      </c>
      <c r="Y33" s="98"/>
      <c r="Z33" s="98">
        <f>N38</f>
        <v>7</v>
      </c>
      <c r="AA33" s="98">
        <f>R38</f>
        <v>8</v>
      </c>
      <c r="AB33" s="98">
        <f>V38</f>
        <v>6</v>
      </c>
      <c r="AC33" s="98">
        <f>AA33-AB33</f>
        <v>2</v>
      </c>
      <c r="AD33" s="104"/>
      <c r="AE33" s="104"/>
      <c r="AF33" s="104"/>
      <c r="AG33" s="181">
        <f>Z33*100000+AA33*10-AB33*9</f>
        <v>700026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7</v>
      </c>
      <c r="AK33" s="98">
        <f t="shared" si="9"/>
        <v>8</v>
      </c>
      <c r="AL33" s="98">
        <f t="shared" si="9"/>
        <v>6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700026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7</v>
      </c>
      <c r="AV33" s="71">
        <f t="shared" si="10"/>
        <v>8</v>
      </c>
      <c r="AW33" s="71">
        <f t="shared" si="10"/>
        <v>6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6</v>
      </c>
      <c r="BE33" s="55">
        <f>VLOOKUP(2,AS32:AW35,4,FALSE)</f>
        <v>5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Spanien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15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1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1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1</v>
      </c>
      <c r="X34" s="113"/>
      <c r="Y34" s="98"/>
      <c r="Z34" s="186">
        <f>O38</f>
        <v>2</v>
      </c>
      <c r="AA34" s="186">
        <f>S38</f>
        <v>3</v>
      </c>
      <c r="AB34" s="186">
        <f>W38</f>
        <v>4</v>
      </c>
      <c r="AC34" s="186">
        <f>AA34-AB34</f>
        <v>-1</v>
      </c>
      <c r="AD34" s="187"/>
      <c r="AE34" s="187"/>
      <c r="AF34" s="187"/>
      <c r="AG34" s="181">
        <f>Z34*100000+AA34*10-AB34*9</f>
        <v>199994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2</v>
      </c>
      <c r="AK34" s="186">
        <f t="shared" si="9"/>
        <v>3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199994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2</v>
      </c>
      <c r="AV34" s="71">
        <f t="shared" si="10"/>
        <v>3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2</v>
      </c>
      <c r="BE34" s="124">
        <f>VLOOKUP(3,AS32:AW35,4,FALSE)</f>
        <v>3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4</v>
      </c>
      <c r="F35" s="115" t="s">
        <v>13</v>
      </c>
      <c r="G35" s="214">
        <v>3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4</v>
      </c>
      <c r="S35" s="113"/>
      <c r="T35" s="113">
        <f>G35</f>
        <v>3</v>
      </c>
      <c r="U35" s="113"/>
      <c r="V35" s="113">
        <f>G35</f>
        <v>3</v>
      </c>
      <c r="W35" s="113"/>
      <c r="X35" s="113">
        <f>E35</f>
        <v>4</v>
      </c>
      <c r="Y35" s="98"/>
      <c r="Z35" s="183">
        <f>P38</f>
        <v>1</v>
      </c>
      <c r="AA35" s="183">
        <f>T38</f>
        <v>6</v>
      </c>
      <c r="AB35" s="183">
        <f>X38</f>
        <v>8</v>
      </c>
      <c r="AC35" s="183">
        <f>AA35-AB35</f>
        <v>-2</v>
      </c>
      <c r="AD35" s="184"/>
      <c r="AE35" s="184"/>
      <c r="AF35" s="184"/>
      <c r="AG35" s="181">
        <f>Z35*100000+AA35*10-AB35*9</f>
        <v>99988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1</v>
      </c>
      <c r="AK35" s="183">
        <f t="shared" si="9"/>
        <v>6</v>
      </c>
      <c r="AL35" s="183">
        <f t="shared" si="9"/>
        <v>8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99988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1</v>
      </c>
      <c r="AV35" s="71">
        <f t="shared" si="10"/>
        <v>6</v>
      </c>
      <c r="AW35" s="71">
        <f t="shared" si="10"/>
        <v>8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1</v>
      </c>
      <c r="BE35" s="124">
        <f>VLOOKUP(4,AS32:AW35,4,FALSE)</f>
        <v>6</v>
      </c>
      <c r="BF35" s="116" t="s">
        <v>13</v>
      </c>
      <c r="BG35" s="124">
        <f>VLOOKUP(4,AS32:AW35,5,FALSE)</f>
        <v>8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600014</v>
      </c>
      <c r="AO36" s="176">
        <f>AG33+SUM(AO32:AO35)</f>
        <v>700026</v>
      </c>
      <c r="AP36" s="176">
        <f>AG34+SUM(AP32:AP35)</f>
        <v>199994</v>
      </c>
      <c r="AQ36" s="176">
        <f>AG35+SUM(AQ32:AQ35)</f>
        <v>99988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6</v>
      </c>
      <c r="N38" s="107">
        <f t="shared" si="11"/>
        <v>7</v>
      </c>
      <c r="O38" s="107">
        <f t="shared" si="11"/>
        <v>2</v>
      </c>
      <c r="P38" s="107">
        <f t="shared" si="11"/>
        <v>1</v>
      </c>
      <c r="Q38" s="107">
        <f t="shared" si="11"/>
        <v>5</v>
      </c>
      <c r="R38" s="107">
        <f t="shared" si="11"/>
        <v>8</v>
      </c>
      <c r="S38" s="107">
        <f t="shared" si="11"/>
        <v>3</v>
      </c>
      <c r="T38" s="107">
        <f t="shared" si="11"/>
        <v>6</v>
      </c>
      <c r="U38" s="107">
        <f t="shared" si="11"/>
        <v>4</v>
      </c>
      <c r="V38" s="107">
        <f t="shared" si="11"/>
        <v>6</v>
      </c>
      <c r="W38" s="107">
        <f t="shared" si="11"/>
        <v>4</v>
      </c>
      <c r="X38" s="107">
        <f t="shared" si="11"/>
        <v>8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11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Italien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Italien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90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5</v>
      </c>
      <c r="AA43" s="179">
        <f>Q49</f>
        <v>7</v>
      </c>
      <c r="AB43" s="179">
        <f>U49</f>
        <v>4</v>
      </c>
      <c r="AC43" s="179">
        <f>AA43-AB43</f>
        <v>3</v>
      </c>
      <c r="AD43" s="180"/>
      <c r="AE43" s="180"/>
      <c r="AF43" s="180"/>
      <c r="AG43" s="181">
        <f>Z43*100000+AA43*10-AB43*9</f>
        <v>500034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7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501034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7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5</v>
      </c>
      <c r="BE43" s="63">
        <f>VLOOKUP(1,AS43:AW46,4,FALSE)</f>
        <v>7</v>
      </c>
      <c r="BF43" s="116" t="s">
        <v>13</v>
      </c>
      <c r="BG43" s="63">
        <f>VLOOKUP(1,AS43:AW46,5,FALSE)</f>
        <v>4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3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3</v>
      </c>
      <c r="T44" s="113">
        <f>G44</f>
        <v>2</v>
      </c>
      <c r="U44" s="113"/>
      <c r="V44" s="113"/>
      <c r="W44" s="113">
        <f>G44</f>
        <v>2</v>
      </c>
      <c r="X44" s="113">
        <f>E44</f>
        <v>3</v>
      </c>
      <c r="Y44" s="98"/>
      <c r="Z44" s="98">
        <f>N49</f>
        <v>5</v>
      </c>
      <c r="AA44" s="98">
        <f>R49</f>
        <v>7</v>
      </c>
      <c r="AB44" s="98">
        <f>V49</f>
        <v>6</v>
      </c>
      <c r="AC44" s="98">
        <f>AA44-AB44</f>
        <v>1</v>
      </c>
      <c r="AD44" s="104"/>
      <c r="AE44" s="104"/>
      <c r="AF44" s="104"/>
      <c r="AG44" s="181">
        <f>Z44*100000+AA44*10-AB44*9</f>
        <v>500016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5</v>
      </c>
      <c r="AK44" s="98">
        <f t="shared" si="13"/>
        <v>7</v>
      </c>
      <c r="AL44" s="98">
        <f t="shared" si="13"/>
        <v>6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500016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5</v>
      </c>
      <c r="AV44" s="71">
        <f t="shared" si="14"/>
        <v>7</v>
      </c>
      <c r="AW44" s="71">
        <f t="shared" si="14"/>
        <v>6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5</v>
      </c>
      <c r="BE44" s="67">
        <f>VLOOKUP(2,AS43:AW46,4,FALSE)</f>
        <v>7</v>
      </c>
      <c r="BF44" s="116" t="s">
        <v>13</v>
      </c>
      <c r="BG44" s="67">
        <f>VLOOKUP(2,AS43:AW46,5,FALSE)</f>
        <v>6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5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4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4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4</v>
      </c>
      <c r="X45" s="113"/>
      <c r="Y45" s="98"/>
      <c r="Z45" s="186">
        <f>O49</f>
        <v>3</v>
      </c>
      <c r="AA45" s="186">
        <f>S49</f>
        <v>5</v>
      </c>
      <c r="AB45" s="186">
        <f>W49</f>
        <v>8</v>
      </c>
      <c r="AC45" s="186">
        <f>AA45-AB45</f>
        <v>-3</v>
      </c>
      <c r="AD45" s="187"/>
      <c r="AE45" s="187"/>
      <c r="AF45" s="187"/>
      <c r="AG45" s="181">
        <f>Z45*100000+AA45*10-AB45*9</f>
        <v>299978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3</v>
      </c>
      <c r="AK45" s="186">
        <f t="shared" si="13"/>
        <v>5</v>
      </c>
      <c r="AL45" s="186">
        <f t="shared" si="13"/>
        <v>8</v>
      </c>
      <c r="AM45" s="71"/>
      <c r="AN45" s="176">
        <f>IF(AJ43=AK45,IF(E45&gt;G45,1000,0),0)</f>
        <v>1000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299978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3</v>
      </c>
      <c r="AV45" s="71">
        <f t="shared" si="14"/>
        <v>5</v>
      </c>
      <c r="AW45" s="71">
        <f t="shared" si="14"/>
        <v>8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3</v>
      </c>
      <c r="BE45" s="124">
        <f>VLOOKUP(3,AS43:AW46,4,FALSE)</f>
        <v>5</v>
      </c>
      <c r="BF45" s="116" t="s">
        <v>13</v>
      </c>
      <c r="BG45" s="124">
        <f>VLOOKUP(3,AS43:AW46,5,FALSE)</f>
        <v>8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30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5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3</v>
      </c>
      <c r="F46" s="115" t="s">
        <v>13</v>
      </c>
      <c r="G46" s="214">
        <v>3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3</v>
      </c>
      <c r="S46" s="113"/>
      <c r="T46" s="113">
        <f>G46</f>
        <v>3</v>
      </c>
      <c r="U46" s="113"/>
      <c r="V46" s="113">
        <f>G46</f>
        <v>3</v>
      </c>
      <c r="W46" s="113"/>
      <c r="X46" s="113">
        <f>E46</f>
        <v>3</v>
      </c>
      <c r="Y46" s="98"/>
      <c r="Z46" s="183">
        <f>P49</f>
        <v>2</v>
      </c>
      <c r="AA46" s="183">
        <f>T49</f>
        <v>6</v>
      </c>
      <c r="AB46" s="183">
        <f>X49</f>
        <v>7</v>
      </c>
      <c r="AC46" s="183">
        <f>AA46-AB46</f>
        <v>-1</v>
      </c>
      <c r="AD46" s="184"/>
      <c r="AE46" s="184"/>
      <c r="AF46" s="184"/>
      <c r="AG46" s="181">
        <f>Z46*100000+AA46*10-AB46*9</f>
        <v>199997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2</v>
      </c>
      <c r="AK46" s="183">
        <f t="shared" si="13"/>
        <v>6</v>
      </c>
      <c r="AL46" s="183">
        <f t="shared" si="13"/>
        <v>7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199997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2</v>
      </c>
      <c r="AV46" s="71">
        <f t="shared" si="14"/>
        <v>6</v>
      </c>
      <c r="AW46" s="71">
        <f t="shared" si="14"/>
        <v>7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2</v>
      </c>
      <c r="BE46" s="124">
        <f>VLOOKUP(4,AS43:AW46,4,FALSE)</f>
        <v>6</v>
      </c>
      <c r="BF46" s="116" t="s">
        <v>13</v>
      </c>
      <c r="BG46" s="124">
        <f>VLOOKUP(4,AS43:AW46,5,FALSE)</f>
        <v>7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1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501034</v>
      </c>
      <c r="AO47" s="176">
        <f>AG44+SUM(AO43:AO46)</f>
        <v>500016</v>
      </c>
      <c r="AP47" s="176">
        <f>AG45+SUM(AP43:AP46)</f>
        <v>299978</v>
      </c>
      <c r="AQ47" s="176">
        <f>AG46+SUM(AQ43:AQ46)</f>
        <v>199997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30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5</v>
      </c>
      <c r="O49" s="107">
        <f t="shared" si="15"/>
        <v>3</v>
      </c>
      <c r="P49" s="107">
        <f t="shared" si="15"/>
        <v>2</v>
      </c>
      <c r="Q49" s="107">
        <f t="shared" si="15"/>
        <v>7</v>
      </c>
      <c r="R49" s="107">
        <f t="shared" si="15"/>
        <v>7</v>
      </c>
      <c r="S49" s="107">
        <f t="shared" si="15"/>
        <v>5</v>
      </c>
      <c r="T49" s="107">
        <f t="shared" si="15"/>
        <v>6</v>
      </c>
      <c r="U49" s="107">
        <f t="shared" si="15"/>
        <v>4</v>
      </c>
      <c r="V49" s="107">
        <f t="shared" si="15"/>
        <v>6</v>
      </c>
      <c r="W49" s="107">
        <f t="shared" si="15"/>
        <v>8</v>
      </c>
      <c r="X49" s="107">
        <f t="shared" si="15"/>
        <v>7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157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21</v>
      </c>
      <c r="CG49" s="118">
        <f>CF16+CF27+CF38+CF49</f>
        <v>67</v>
      </c>
      <c r="CH49" s="98"/>
      <c r="CI49" s="98"/>
      <c r="CJ49" s="98"/>
      <c r="CK49" s="98"/>
      <c r="CL49" s="98"/>
      <c r="CM49" s="121">
        <f>CM41+CG49</f>
        <v>157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358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Werner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Werner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3</v>
      </c>
      <c r="AA10" s="179">
        <f>Q16</f>
        <v>3</v>
      </c>
      <c r="AB10" s="179">
        <f>U16</f>
        <v>4</v>
      </c>
      <c r="AC10" s="179">
        <f>AA10-AB10</f>
        <v>-1</v>
      </c>
      <c r="AD10" s="180"/>
      <c r="AE10" s="180"/>
      <c r="AF10" s="180"/>
      <c r="AG10" s="181">
        <f>Z10*100000+AA10*10-AB10*9</f>
        <v>299994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3</v>
      </c>
      <c r="AK10" s="179">
        <f t="shared" si="1"/>
        <v>3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299994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3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7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1</v>
      </c>
      <c r="T11" s="113">
        <f>G11</f>
        <v>2</v>
      </c>
      <c r="U11" s="113"/>
      <c r="V11" s="113"/>
      <c r="W11" s="113">
        <f>G11</f>
        <v>2</v>
      </c>
      <c r="X11" s="113">
        <f>E11</f>
        <v>1</v>
      </c>
      <c r="Y11" s="98"/>
      <c r="Z11" s="98">
        <f>N16</f>
        <v>0</v>
      </c>
      <c r="AA11" s="98">
        <f>R16</f>
        <v>1</v>
      </c>
      <c r="AB11" s="98">
        <f>V16</f>
        <v>8</v>
      </c>
      <c r="AC11" s="98">
        <f>AA11-AB11</f>
        <v>-7</v>
      </c>
      <c r="AD11" s="104"/>
      <c r="AE11" s="104"/>
      <c r="AF11" s="104"/>
      <c r="AG11" s="181">
        <f>Z11*100000+AA11*10-AB11*9</f>
        <v>-62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1</v>
      </c>
      <c r="AL11" s="98">
        <f t="shared" si="1"/>
        <v>8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-62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1</v>
      </c>
      <c r="AW11" s="71">
        <f t="shared" si="2"/>
        <v>8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0</v>
      </c>
      <c r="X12" s="113"/>
      <c r="Y12" s="98"/>
      <c r="Z12" s="186">
        <f>O16</f>
        <v>6</v>
      </c>
      <c r="AA12" s="186">
        <f>S16</f>
        <v>5</v>
      </c>
      <c r="AB12" s="186">
        <f>W16</f>
        <v>2</v>
      </c>
      <c r="AC12" s="186">
        <f>AA12-AB12</f>
        <v>3</v>
      </c>
      <c r="AD12" s="187"/>
      <c r="AE12" s="187"/>
      <c r="AF12" s="187"/>
      <c r="AG12" s="181">
        <f>Z12*100000+AA12*10-AB12*9</f>
        <v>600032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6</v>
      </c>
      <c r="AK12" s="186">
        <f t="shared" si="1"/>
        <v>5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600032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6</v>
      </c>
      <c r="AV12" s="71">
        <f t="shared" si="2"/>
        <v>5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IF(G10="",H10,VLOOKUP(4,AS9:AT12,2,FALSE))</f>
        <v>Griechenland</v>
      </c>
      <c r="BC12" s="123"/>
      <c r="BD12" s="124">
        <f>VLOOKUP(3,AS10:AW13,3,FALSE)</f>
        <v>3</v>
      </c>
      <c r="BE12" s="124">
        <f>VLOOKUP(3,AS10:AW13,4,FALSE)</f>
        <v>3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3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3</v>
      </c>
      <c r="U13" s="113"/>
      <c r="V13" s="113">
        <f>G13</f>
        <v>3</v>
      </c>
      <c r="W13" s="113"/>
      <c r="X13" s="113">
        <f>E13</f>
        <v>0</v>
      </c>
      <c r="Y13" s="98"/>
      <c r="Z13" s="183">
        <f>P16</f>
        <v>9</v>
      </c>
      <c r="AA13" s="183">
        <f>T16</f>
        <v>7</v>
      </c>
      <c r="AB13" s="183">
        <f>X16</f>
        <v>2</v>
      </c>
      <c r="AC13" s="183">
        <f>AA13-AB13</f>
        <v>5</v>
      </c>
      <c r="AD13" s="184"/>
      <c r="AE13" s="184"/>
      <c r="AF13" s="184"/>
      <c r="AG13" s="181">
        <f>Z13*100000+AA13*10-AB13*9</f>
        <v>900052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7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900052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7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1</v>
      </c>
      <c r="BF13" s="116" t="s">
        <v>13</v>
      </c>
      <c r="BG13" s="124">
        <f>VLOOKUP(4,AS10:AW13,5,FALSE)</f>
        <v>8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299994</v>
      </c>
      <c r="AO14" s="176">
        <f>AG11+SUM(AO10:AO13)</f>
        <v>-62</v>
      </c>
      <c r="AP14" s="176">
        <f>AG12+SUM(AP10:AP13)</f>
        <v>600032</v>
      </c>
      <c r="AQ14" s="176">
        <f>AG13+SUM(AQ10:AQ13)</f>
        <v>900052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0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8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3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3</v>
      </c>
      <c r="T15" s="113"/>
      <c r="U15" s="113"/>
      <c r="V15" s="113">
        <f>G15</f>
        <v>3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0</v>
      </c>
      <c r="O16" s="107">
        <f t="shared" si="3"/>
        <v>6</v>
      </c>
      <c r="P16" s="107">
        <f t="shared" si="3"/>
        <v>9</v>
      </c>
      <c r="Q16" s="107">
        <f t="shared" si="3"/>
        <v>3</v>
      </c>
      <c r="R16" s="107">
        <f t="shared" si="3"/>
        <v>1</v>
      </c>
      <c r="S16" s="107">
        <f t="shared" si="3"/>
        <v>5</v>
      </c>
      <c r="T16" s="107">
        <f t="shared" si="3"/>
        <v>7</v>
      </c>
      <c r="U16" s="107">
        <f t="shared" si="3"/>
        <v>4</v>
      </c>
      <c r="V16" s="107">
        <f t="shared" si="3"/>
        <v>8</v>
      </c>
      <c r="W16" s="107">
        <f t="shared" si="3"/>
        <v>2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Schweden</v>
      </c>
      <c r="BM16" s="61"/>
      <c r="BN16" s="214">
        <v>0</v>
      </c>
      <c r="BO16" s="116" t="s">
        <v>13</v>
      </c>
      <c r="BP16" s="214">
        <v>0</v>
      </c>
      <c r="BQ16" s="10" t="str">
        <f>BB33</f>
        <v>Spanien</v>
      </c>
      <c r="BR16" s="53"/>
      <c r="BS16" s="57" t="s">
        <v>26</v>
      </c>
      <c r="BT16" s="98"/>
      <c r="BU16" s="214">
        <v>4</v>
      </c>
      <c r="BV16" s="116" t="s">
        <v>13</v>
      </c>
      <c r="BW16" s="214">
        <v>5</v>
      </c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12</v>
      </c>
      <c r="CG16" s="98"/>
      <c r="CH16" s="105" t="s">
        <v>128</v>
      </c>
      <c r="CI16" s="98" t="str">
        <f>BL16</f>
        <v>Schweden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9</v>
      </c>
      <c r="AA21" s="179">
        <f>Q27</f>
        <v>4</v>
      </c>
      <c r="AB21" s="179">
        <f>U27</f>
        <v>0</v>
      </c>
      <c r="AC21" s="179">
        <f>AA21-AB21</f>
        <v>4</v>
      </c>
      <c r="AD21" s="180"/>
      <c r="AE21" s="180"/>
      <c r="AF21" s="180"/>
      <c r="AG21" s="181">
        <f>Z21*100000+AA21*10-AB21*9</f>
        <v>900040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9</v>
      </c>
      <c r="AK21" s="179">
        <f t="shared" si="5"/>
        <v>4</v>
      </c>
      <c r="AL21" s="179">
        <f t="shared" si="5"/>
        <v>0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900040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9</v>
      </c>
      <c r="AV21" s="71">
        <f t="shared" si="6"/>
        <v>4</v>
      </c>
      <c r="AW21" s="71">
        <f t="shared" si="6"/>
        <v>0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9</v>
      </c>
      <c r="BE21" s="44">
        <f>VLOOKUP(1,AS21:AW24,4,FALSE)</f>
        <v>4</v>
      </c>
      <c r="BF21" s="116" t="s">
        <v>13</v>
      </c>
      <c r="BG21" s="44">
        <f>VLOOKUP(1,AS21:AW24,5,FALSE)</f>
        <v>0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1</v>
      </c>
      <c r="T22" s="113">
        <f>G22</f>
        <v>1</v>
      </c>
      <c r="U22" s="113"/>
      <c r="V22" s="113"/>
      <c r="W22" s="113">
        <f>G22</f>
        <v>1</v>
      </c>
      <c r="X22" s="113">
        <f>E22</f>
        <v>1</v>
      </c>
      <c r="Y22" s="98"/>
      <c r="Z22" s="98">
        <f>N27</f>
        <v>0</v>
      </c>
      <c r="AA22" s="98">
        <f>R27</f>
        <v>1</v>
      </c>
      <c r="AB22" s="98">
        <f>V27</f>
        <v>7</v>
      </c>
      <c r="AC22" s="98">
        <f>AA22-AB22</f>
        <v>-6</v>
      </c>
      <c r="AD22" s="104"/>
      <c r="AE22" s="104"/>
      <c r="AF22" s="104"/>
      <c r="AG22" s="181">
        <f>Z22*100000+AA22*10-AB22*9</f>
        <v>-53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4</v>
      </c>
      <c r="BE22" s="37">
        <f>VLOOKUP(2,AS21:AW24,4,FALSE)</f>
        <v>4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0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1</v>
      </c>
      <c r="R23" s="113"/>
      <c r="S23" s="113">
        <f>G23</f>
        <v>0</v>
      </c>
      <c r="T23" s="113"/>
      <c r="U23" s="113">
        <f>G23</f>
        <v>0</v>
      </c>
      <c r="V23" s="113"/>
      <c r="W23" s="113">
        <f>E23</f>
        <v>1</v>
      </c>
      <c r="X23" s="113"/>
      <c r="Y23" s="98"/>
      <c r="Z23" s="186">
        <f>O27</f>
        <v>4</v>
      </c>
      <c r="AA23" s="186">
        <f>S27</f>
        <v>3</v>
      </c>
      <c r="AB23" s="186">
        <f>W27</f>
        <v>2</v>
      </c>
      <c r="AC23" s="186">
        <f>AA23-AB23</f>
        <v>1</v>
      </c>
      <c r="AD23" s="187"/>
      <c r="AE23" s="187"/>
      <c r="AF23" s="187"/>
      <c r="AG23" s="181">
        <f>Z23*100000+AA23*10-AB23*9</f>
        <v>400012</v>
      </c>
      <c r="AH23" s="188">
        <f>IF(AG23="","",RANK(AG23,AG21:AG24,0)+ROW(A12)%%)</f>
        <v>3.0011999999999999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3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400012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4</v>
      </c>
      <c r="AV23" s="71">
        <f t="shared" si="6"/>
        <v>3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4</v>
      </c>
      <c r="BE23" s="124">
        <f>VLOOKUP(3,AS21:AW24,4,FALSE)</f>
        <v>3</v>
      </c>
      <c r="BF23" s="116" t="s">
        <v>13</v>
      </c>
      <c r="BG23" s="124">
        <f>VLOOKUP(3,AS21:AW24,5,FALSE)</f>
        <v>2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1</v>
      </c>
      <c r="BO23" s="116" t="s">
        <v>13</v>
      </c>
      <c r="BP23" s="214">
        <v>3</v>
      </c>
      <c r="BQ23" s="13" t="str">
        <f>IF(BP14="","",IF(BN14=BP14,IF(BU14&gt;BW14,BL14,BQ14),IF(BN14&gt;BP14,BL14,BQ14)))</f>
        <v>England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4</v>
      </c>
      <c r="AA24" s="183">
        <f>T27</f>
        <v>4</v>
      </c>
      <c r="AB24" s="183">
        <f>X27</f>
        <v>3</v>
      </c>
      <c r="AC24" s="183">
        <f>AA24-AB24</f>
        <v>1</v>
      </c>
      <c r="AD24" s="184"/>
      <c r="AE24" s="184"/>
      <c r="AF24" s="184"/>
      <c r="AG24" s="181">
        <f>Z24*100000+AA24*10-AB24*9</f>
        <v>400013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4</v>
      </c>
      <c r="AK24" s="183">
        <f t="shared" si="5"/>
        <v>4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400013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4</v>
      </c>
      <c r="AV24" s="71">
        <f t="shared" si="6"/>
        <v>4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900040</v>
      </c>
      <c r="AO25" s="176">
        <f>AG22+SUM(AO21:AO24)</f>
        <v>-53</v>
      </c>
      <c r="AP25" s="176">
        <f>AG23+SUM(AP21:AP24)</f>
        <v>400012</v>
      </c>
      <c r="AQ25" s="176">
        <f>AG24+SUM(AQ21:AQ24)</f>
        <v>400013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England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9</v>
      </c>
      <c r="N27" s="107">
        <f t="shared" si="7"/>
        <v>0</v>
      </c>
      <c r="O27" s="107">
        <f t="shared" si="7"/>
        <v>4</v>
      </c>
      <c r="P27" s="107">
        <f t="shared" si="7"/>
        <v>4</v>
      </c>
      <c r="Q27" s="107">
        <f t="shared" si="7"/>
        <v>4</v>
      </c>
      <c r="R27" s="107">
        <f t="shared" si="7"/>
        <v>1</v>
      </c>
      <c r="S27" s="107">
        <f t="shared" si="7"/>
        <v>3</v>
      </c>
      <c r="T27" s="107">
        <f t="shared" si="7"/>
        <v>4</v>
      </c>
      <c r="U27" s="107">
        <f t="shared" si="7"/>
        <v>0</v>
      </c>
      <c r="V27" s="107">
        <f t="shared" si="7"/>
        <v>7</v>
      </c>
      <c r="W27" s="107">
        <f t="shared" si="7"/>
        <v>2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15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1</v>
      </c>
      <c r="AC32" s="179">
        <f>AA32-AB32</f>
        <v>4</v>
      </c>
      <c r="AD32" s="180"/>
      <c r="AE32" s="180"/>
      <c r="AF32" s="180"/>
      <c r="AG32" s="181">
        <f>Z32*100000+AA32*10-AB32*9</f>
        <v>700041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700041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7</v>
      </c>
      <c r="BE32" s="26">
        <f>VLOOKUP(1,AS32:AW35,4,FALSE)</f>
        <v>7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England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England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7</v>
      </c>
      <c r="AA33" s="98">
        <f>R38</f>
        <v>7</v>
      </c>
      <c r="AB33" s="98">
        <f>V38</f>
        <v>2</v>
      </c>
      <c r="AC33" s="98">
        <f>AA33-AB33</f>
        <v>5</v>
      </c>
      <c r="AD33" s="104"/>
      <c r="AE33" s="104"/>
      <c r="AF33" s="104"/>
      <c r="AG33" s="181">
        <f>Z33*100000+AA33*10-AB33*9</f>
        <v>700052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7</v>
      </c>
      <c r="AK33" s="98">
        <f t="shared" si="9"/>
        <v>7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700052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7</v>
      </c>
      <c r="AV33" s="71">
        <f t="shared" si="10"/>
        <v>7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7</v>
      </c>
      <c r="BE33" s="55">
        <f>VLOOKUP(2,AS32:AW35,4,FALSE)</f>
        <v>5</v>
      </c>
      <c r="BF33" s="116" t="s">
        <v>13</v>
      </c>
      <c r="BG33" s="55">
        <f>VLOOKUP(2,AS32:AW35,5,FALSE)</f>
        <v>1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7</v>
      </c>
      <c r="AC34" s="186">
        <f>AA34-AB34</f>
        <v>-7</v>
      </c>
      <c r="AD34" s="187"/>
      <c r="AE34" s="187"/>
      <c r="AF34" s="187"/>
      <c r="AG34" s="181">
        <f>Z34*100000+AA34*10-AB34*9</f>
        <v>-63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-63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3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3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3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3</v>
      </c>
      <c r="Y35" s="98"/>
      <c r="Z35" s="183">
        <f>P38</f>
        <v>3</v>
      </c>
      <c r="AA35" s="183">
        <f>T38</f>
        <v>3</v>
      </c>
      <c r="AB35" s="183">
        <f>X38</f>
        <v>5</v>
      </c>
      <c r="AC35" s="183">
        <f>AA35-AB35</f>
        <v>-2</v>
      </c>
      <c r="AD35" s="184"/>
      <c r="AE35" s="184"/>
      <c r="AF35" s="184"/>
      <c r="AG35" s="181">
        <f>Z35*100000+AA35*10-AB35*9</f>
        <v>299985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3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299985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3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700041</v>
      </c>
      <c r="AO36" s="176">
        <f>AG33+SUM(AO32:AO35)</f>
        <v>700052</v>
      </c>
      <c r="AP36" s="176">
        <f>AG34+SUM(AP32:AP35)</f>
        <v>-63</v>
      </c>
      <c r="AQ36" s="176">
        <f>AG35+SUM(AQ32:AQ35)</f>
        <v>299985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3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3</v>
      </c>
      <c r="S37" s="113">
        <f>G37</f>
        <v>0</v>
      </c>
      <c r="T37" s="113"/>
      <c r="U37" s="113"/>
      <c r="V37" s="113">
        <f>G37</f>
        <v>0</v>
      </c>
      <c r="W37" s="113">
        <f>E37</f>
        <v>3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0</v>
      </c>
      <c r="P38" s="107">
        <f t="shared" si="11"/>
        <v>3</v>
      </c>
      <c r="Q38" s="107">
        <f t="shared" si="11"/>
        <v>5</v>
      </c>
      <c r="R38" s="107">
        <f t="shared" si="11"/>
        <v>7</v>
      </c>
      <c r="S38" s="107">
        <f t="shared" si="11"/>
        <v>0</v>
      </c>
      <c r="T38" s="107">
        <f t="shared" si="11"/>
        <v>3</v>
      </c>
      <c r="U38" s="107">
        <f t="shared" si="11"/>
        <v>1</v>
      </c>
      <c r="V38" s="107">
        <f t="shared" si="11"/>
        <v>2</v>
      </c>
      <c r="W38" s="107">
        <f t="shared" si="11"/>
        <v>7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46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0</v>
      </c>
      <c r="R43" s="113">
        <f>G43</f>
        <v>0</v>
      </c>
      <c r="S43" s="113"/>
      <c r="T43" s="113"/>
      <c r="U43" s="113">
        <f>G43</f>
        <v>0</v>
      </c>
      <c r="V43" s="113">
        <f>E43</f>
        <v>0</v>
      </c>
      <c r="W43" s="113"/>
      <c r="X43" s="113"/>
      <c r="Y43" s="98"/>
      <c r="Z43" s="179">
        <f>M49</f>
        <v>4</v>
      </c>
      <c r="AA43" s="179">
        <f>Q49</f>
        <v>3</v>
      </c>
      <c r="AB43" s="179">
        <f>U49</f>
        <v>2</v>
      </c>
      <c r="AC43" s="179">
        <f>AA43-AB43</f>
        <v>1</v>
      </c>
      <c r="AD43" s="180"/>
      <c r="AE43" s="180"/>
      <c r="AF43" s="180"/>
      <c r="AG43" s="181">
        <f>Z43*100000+AA43*10-AB43*9</f>
        <v>400012</v>
      </c>
      <c r="AH43" s="182">
        <f>IF(AG43="","",RANK(AG43,AG43:AG46,0)+ROW(A34)%%)</f>
        <v>3.0034000000000001</v>
      </c>
      <c r="AI43" s="182" t="str">
        <f>C43</f>
        <v>Frankreich</v>
      </c>
      <c r="AJ43" s="179">
        <f t="shared" ref="AJ43:AL46" si="13">Z43</f>
        <v>4</v>
      </c>
      <c r="AK43" s="179">
        <f t="shared" si="13"/>
        <v>3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400012</v>
      </c>
      <c r="AS43" s="80">
        <f>ROUND(IF(AR43="","",RANK(AR43,AR43:AR46,0)+ROW(A34)%%),0)</f>
        <v>3</v>
      </c>
      <c r="AT43" s="71" t="str">
        <f t="shared" ref="AT43:AW46" si="14">AI43</f>
        <v>Frankreich</v>
      </c>
      <c r="AU43" s="71">
        <f t="shared" si="14"/>
        <v>4</v>
      </c>
      <c r="AV43" s="71">
        <f t="shared" si="14"/>
        <v>3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Schweden</v>
      </c>
      <c r="BC43" s="59"/>
      <c r="BD43" s="62">
        <f>VLOOKUP(1,AS43:AW46,3,FALSE)</f>
        <v>7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3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3</v>
      </c>
      <c r="U44" s="113"/>
      <c r="V44" s="113"/>
      <c r="W44" s="113">
        <f>G44</f>
        <v>3</v>
      </c>
      <c r="X44" s="113">
        <f>E44</f>
        <v>1</v>
      </c>
      <c r="Y44" s="98"/>
      <c r="Z44" s="98">
        <f>N49</f>
        <v>5</v>
      </c>
      <c r="AA44" s="98">
        <f>R49</f>
        <v>4</v>
      </c>
      <c r="AB44" s="98">
        <f>V49</f>
        <v>1</v>
      </c>
      <c r="AC44" s="98">
        <f>AA44-AB44</f>
        <v>3</v>
      </c>
      <c r="AD44" s="104"/>
      <c r="AE44" s="104"/>
      <c r="AF44" s="104"/>
      <c r="AG44" s="181">
        <f>Z44*100000+AA44*10-AB44*9</f>
        <v>500031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5</v>
      </c>
      <c r="AK44" s="98">
        <f t="shared" si="13"/>
        <v>4</v>
      </c>
      <c r="AL44" s="98">
        <f t="shared" si="13"/>
        <v>1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500031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5</v>
      </c>
      <c r="AV44" s="71">
        <f t="shared" si="14"/>
        <v>4</v>
      </c>
      <c r="AW44" s="71">
        <f t="shared" si="14"/>
        <v>1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5</v>
      </c>
      <c r="BE44" s="67">
        <f>VLOOKUP(2,AS43:AW46,4,FALSE)</f>
        <v>4</v>
      </c>
      <c r="BF44" s="116" t="s">
        <v>13</v>
      </c>
      <c r="BG44" s="67">
        <f>VLOOKUP(2,AS43:AW46,5,FALSE)</f>
        <v>1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1</v>
      </c>
      <c r="AB45" s="186">
        <f>W49</f>
        <v>8</v>
      </c>
      <c r="AC45" s="186">
        <f>AA45-AB45</f>
        <v>-7</v>
      </c>
      <c r="AD45" s="187"/>
      <c r="AE45" s="187"/>
      <c r="AF45" s="187"/>
      <c r="AG45" s="181">
        <f>Z45*100000+AA45*10-AB45*9</f>
        <v>-62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8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-62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8</v>
      </c>
      <c r="AX45" s="71"/>
      <c r="AY45" s="71"/>
      <c r="AZ45" s="98"/>
      <c r="BA45" s="122">
        <v>3</v>
      </c>
      <c r="BB45" s="226" t="str">
        <f>IF(E44="",C44,VLOOKUP(3,AS43:AT46,2,FALSE))</f>
        <v>Frankreich</v>
      </c>
      <c r="BC45" s="123"/>
      <c r="BD45" s="124">
        <f>VLOOKUP(3,AS43:AW46,3,FALSE)</f>
        <v>4</v>
      </c>
      <c r="BE45" s="124">
        <f>VLOOKUP(3,AS43:AW46,4,FALSE)</f>
        <v>3</v>
      </c>
      <c r="BF45" s="116" t="s">
        <v>13</v>
      </c>
      <c r="BG45" s="124">
        <f>VLOOKUP(3,AS43:AW46,5,FALSE)</f>
        <v>2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7</v>
      </c>
      <c r="AA46" s="183">
        <f>T49</f>
        <v>6</v>
      </c>
      <c r="AB46" s="183">
        <f>X49</f>
        <v>3</v>
      </c>
      <c r="AC46" s="183">
        <f>AA46-AB46</f>
        <v>3</v>
      </c>
      <c r="AD46" s="184"/>
      <c r="AE46" s="184"/>
      <c r="AF46" s="184"/>
      <c r="AG46" s="181">
        <f>Z46*100000+AA46*10-AB46*9</f>
        <v>700033</v>
      </c>
      <c r="AH46" s="185">
        <f>IF(AG46="","",RANK(AG46,AG43:AG46,0)+ROW(A34)%%)</f>
        <v>1.0034000000000001</v>
      </c>
      <c r="AI46" s="185" t="str">
        <f>H44</f>
        <v>Schweden</v>
      </c>
      <c r="AJ46" s="183">
        <f t="shared" si="13"/>
        <v>7</v>
      </c>
      <c r="AK46" s="183">
        <f t="shared" si="13"/>
        <v>6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700033</v>
      </c>
      <c r="AS46" s="80">
        <f>ROUND(IF(AR46="","",RANK(AR46,AR43:AR46,0)+ROW(L37)%%),0)</f>
        <v>1</v>
      </c>
      <c r="AT46" s="71" t="str">
        <f t="shared" si="14"/>
        <v>Schweden</v>
      </c>
      <c r="AU46" s="71">
        <f t="shared" si="14"/>
        <v>7</v>
      </c>
      <c r="AV46" s="71">
        <f t="shared" si="14"/>
        <v>6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8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1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400012</v>
      </c>
      <c r="AO47" s="176">
        <f>AG44+SUM(AO43:AO46)</f>
        <v>500031</v>
      </c>
      <c r="AP47" s="176">
        <f>AG45+SUM(AP43:AP46)</f>
        <v>-62</v>
      </c>
      <c r="AQ47" s="176">
        <f>AG46+SUM(AQ43:AQ46)</f>
        <v>700033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0</v>
      </c>
      <c r="T48" s="113"/>
      <c r="U48" s="113"/>
      <c r="V48" s="113">
        <f>G48</f>
        <v>0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4</v>
      </c>
      <c r="N49" s="107">
        <f t="shared" ref="N49:X49" si="15">SUM(N43:N48)</f>
        <v>5</v>
      </c>
      <c r="O49" s="107">
        <f t="shared" si="15"/>
        <v>0</v>
      </c>
      <c r="P49" s="107">
        <f t="shared" si="15"/>
        <v>7</v>
      </c>
      <c r="Q49" s="107">
        <f t="shared" si="15"/>
        <v>3</v>
      </c>
      <c r="R49" s="107">
        <f t="shared" si="15"/>
        <v>4</v>
      </c>
      <c r="S49" s="107">
        <f t="shared" si="15"/>
        <v>1</v>
      </c>
      <c r="T49" s="107">
        <f t="shared" si="15"/>
        <v>6</v>
      </c>
      <c r="U49" s="107">
        <f t="shared" si="15"/>
        <v>2</v>
      </c>
      <c r="V49" s="107">
        <f t="shared" si="15"/>
        <v>1</v>
      </c>
      <c r="W49" s="107">
        <f t="shared" si="15"/>
        <v>8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26</v>
      </c>
      <c r="CG49" s="118">
        <f>CF16+CF27+CF38+CF49</f>
        <v>86</v>
      </c>
      <c r="CH49" s="98"/>
      <c r="CI49" s="98"/>
      <c r="CJ49" s="98"/>
      <c r="CK49" s="98"/>
      <c r="CL49" s="98"/>
      <c r="CM49" s="121">
        <f>CM41+CG49</f>
        <v>132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243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Maria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Maria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9</v>
      </c>
      <c r="AA10" s="179">
        <f>Q16</f>
        <v>6</v>
      </c>
      <c r="AB10" s="179">
        <f>U16</f>
        <v>3</v>
      </c>
      <c r="AC10" s="179">
        <f>AA10-AB10</f>
        <v>3</v>
      </c>
      <c r="AD10" s="180"/>
      <c r="AE10" s="180"/>
      <c r="AF10" s="180"/>
      <c r="AG10" s="181">
        <f>Z10*100000+AA10*10-AB10*9</f>
        <v>900033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9</v>
      </c>
      <c r="AK10" s="179">
        <f t="shared" si="1"/>
        <v>6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900033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9</v>
      </c>
      <c r="AV10" s="71">
        <f t="shared" si="2"/>
        <v>6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9</v>
      </c>
      <c r="BE10" s="20">
        <f>VLOOKUP(1,AS10:AW13,4,FALSE)</f>
        <v>6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1</v>
      </c>
      <c r="T11" s="113">
        <f>G11</f>
        <v>1</v>
      </c>
      <c r="U11" s="113"/>
      <c r="V11" s="113"/>
      <c r="W11" s="113">
        <f>G11</f>
        <v>1</v>
      </c>
      <c r="X11" s="113">
        <f>E11</f>
        <v>1</v>
      </c>
      <c r="Y11" s="98"/>
      <c r="Z11" s="98">
        <f>N16</f>
        <v>3</v>
      </c>
      <c r="AA11" s="98">
        <f>R16</f>
        <v>4</v>
      </c>
      <c r="AB11" s="98">
        <f>V16</f>
        <v>5</v>
      </c>
      <c r="AC11" s="98">
        <f>AA11-AB11</f>
        <v>-1</v>
      </c>
      <c r="AD11" s="104"/>
      <c r="AE11" s="104"/>
      <c r="AF11" s="104"/>
      <c r="AG11" s="181">
        <f>Z11*100000+AA11*10-AB11*9</f>
        <v>299995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3</v>
      </c>
      <c r="AK11" s="98">
        <f t="shared" si="1"/>
        <v>4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299995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3</v>
      </c>
      <c r="AV11" s="71">
        <f t="shared" si="2"/>
        <v>4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4</v>
      </c>
      <c r="BE11" s="30">
        <f>VLOOKUP(2,AS10:AW13,4,FALSE)</f>
        <v>4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1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4</v>
      </c>
      <c r="AA12" s="186">
        <f>S16</f>
        <v>4</v>
      </c>
      <c r="AB12" s="186">
        <f>W16</f>
        <v>4</v>
      </c>
      <c r="AC12" s="186">
        <f>AA12-AB12</f>
        <v>0</v>
      </c>
      <c r="AD12" s="187"/>
      <c r="AE12" s="187"/>
      <c r="AF12" s="187"/>
      <c r="AG12" s="181">
        <f>Z12*100000+AA12*10-AB12*9</f>
        <v>400004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4</v>
      </c>
      <c r="AK12" s="186">
        <f t="shared" si="1"/>
        <v>4</v>
      </c>
      <c r="AL12" s="186">
        <f t="shared" si="1"/>
        <v>4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400004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4</v>
      </c>
      <c r="AV12" s="71">
        <f t="shared" si="2"/>
        <v>4</v>
      </c>
      <c r="AW12" s="71">
        <f t="shared" si="2"/>
        <v>4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3</v>
      </c>
      <c r="BE12" s="124">
        <f>VLOOKUP(3,AS10:AW13,4,FALSE)</f>
        <v>4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2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2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2</v>
      </c>
      <c r="Y13" s="98"/>
      <c r="Z13" s="183">
        <f>P16</f>
        <v>1</v>
      </c>
      <c r="AA13" s="183">
        <f>T16</f>
        <v>3</v>
      </c>
      <c r="AB13" s="183">
        <f>X16</f>
        <v>5</v>
      </c>
      <c r="AC13" s="183">
        <f>AA13-AB13</f>
        <v>-2</v>
      </c>
      <c r="AD13" s="184"/>
      <c r="AE13" s="184"/>
      <c r="AF13" s="184"/>
      <c r="AG13" s="181">
        <f>Z13*100000+AA13*10-AB13*9</f>
        <v>99985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1</v>
      </c>
      <c r="AK13" s="183">
        <f t="shared" si="1"/>
        <v>3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99985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1</v>
      </c>
      <c r="AV13" s="71">
        <f t="shared" si="2"/>
        <v>3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1</v>
      </c>
      <c r="BE13" s="124">
        <f>VLOOKUP(4,AS10:AW13,4,FALSE)</f>
        <v>3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900033</v>
      </c>
      <c r="AO14" s="176">
        <f>AG11+SUM(AO10:AO13)</f>
        <v>299995</v>
      </c>
      <c r="AP14" s="176">
        <f>AG12+SUM(AP10:AP13)</f>
        <v>400004</v>
      </c>
      <c r="AQ14" s="176">
        <f>AG13+SUM(AQ10:AQ13)</f>
        <v>99985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2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1</v>
      </c>
      <c r="S15" s="113">
        <f>G15</f>
        <v>2</v>
      </c>
      <c r="T15" s="113"/>
      <c r="U15" s="113"/>
      <c r="V15" s="113">
        <f>G15</f>
        <v>2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9</v>
      </c>
      <c r="N16" s="107">
        <f t="shared" si="3"/>
        <v>3</v>
      </c>
      <c r="O16" s="107">
        <f t="shared" si="3"/>
        <v>4</v>
      </c>
      <c r="P16" s="107">
        <f t="shared" si="3"/>
        <v>1</v>
      </c>
      <c r="Q16" s="107">
        <f t="shared" si="3"/>
        <v>6</v>
      </c>
      <c r="R16" s="107">
        <f t="shared" si="3"/>
        <v>4</v>
      </c>
      <c r="S16" s="107">
        <f t="shared" si="3"/>
        <v>4</v>
      </c>
      <c r="T16" s="107">
        <f t="shared" si="3"/>
        <v>3</v>
      </c>
      <c r="U16" s="107">
        <f t="shared" si="3"/>
        <v>3</v>
      </c>
      <c r="V16" s="107">
        <f t="shared" si="3"/>
        <v>5</v>
      </c>
      <c r="W16" s="107">
        <f t="shared" si="3"/>
        <v>4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5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6</v>
      </c>
      <c r="AB21" s="179">
        <f>U27</f>
        <v>4</v>
      </c>
      <c r="AC21" s="179">
        <f>AA21-AB21</f>
        <v>2</v>
      </c>
      <c r="AD21" s="180"/>
      <c r="AE21" s="180"/>
      <c r="AF21" s="180"/>
      <c r="AG21" s="181">
        <f>Z21*100000+AA21*10-AB21*9</f>
        <v>700024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6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700024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6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6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3</v>
      </c>
      <c r="AA22" s="98">
        <f>R27</f>
        <v>3</v>
      </c>
      <c r="AB22" s="98">
        <f>V27</f>
        <v>5</v>
      </c>
      <c r="AC22" s="98">
        <f>AA22-AB22</f>
        <v>-2</v>
      </c>
      <c r="AD22" s="104"/>
      <c r="AE22" s="104"/>
      <c r="AF22" s="104"/>
      <c r="AG22" s="181">
        <f>Z22*100000+AA22*10-AB22*9</f>
        <v>299985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3</v>
      </c>
      <c r="AK22" s="98">
        <f t="shared" si="5"/>
        <v>3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299985</v>
      </c>
      <c r="AS22" s="80">
        <f>ROUND(IF(AR22="","",RANK(AR22,AR21:AR24,0)+ROW(A12)%%),0)</f>
        <v>3</v>
      </c>
      <c r="AT22" s="71" t="str">
        <f t="shared" si="6"/>
        <v>Dänemark</v>
      </c>
      <c r="AU22" s="71">
        <f t="shared" si="6"/>
        <v>3</v>
      </c>
      <c r="AV22" s="71">
        <f t="shared" si="6"/>
        <v>3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6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6</v>
      </c>
      <c r="AB23" s="186">
        <f>W27</f>
        <v>3</v>
      </c>
      <c r="AC23" s="186">
        <f>AA23-AB23</f>
        <v>3</v>
      </c>
      <c r="AD23" s="187"/>
      <c r="AE23" s="187"/>
      <c r="AF23" s="187"/>
      <c r="AG23" s="181">
        <f>Z23*100000+AA23*10-AB23*9</f>
        <v>700033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6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700033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6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Dänemark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Frankreich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1</v>
      </c>
      <c r="M24" s="113"/>
      <c r="N24" s="113">
        <f>IF($E24="",0,IF($E24&gt;$G24,3,IF($E24=$G24,1,0)))</f>
        <v>3</v>
      </c>
      <c r="O24" s="113"/>
      <c r="P24" s="113">
        <f>IF($G24="",0,IF($E24&gt;$G24,0,IF($E24=$G24,1,3)))</f>
        <v>0</v>
      </c>
      <c r="Q24" s="113"/>
      <c r="R24" s="113">
        <f>E24</f>
        <v>2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2</v>
      </c>
      <c r="Y24" s="98"/>
      <c r="Z24" s="183">
        <f>P27</f>
        <v>0</v>
      </c>
      <c r="AA24" s="183">
        <f>T27</f>
        <v>3</v>
      </c>
      <c r="AB24" s="183">
        <f>X27</f>
        <v>6</v>
      </c>
      <c r="AC24" s="183">
        <f>AA24-AB24</f>
        <v>-3</v>
      </c>
      <c r="AD24" s="184"/>
      <c r="AE24" s="184"/>
      <c r="AF24" s="184"/>
      <c r="AG24" s="181">
        <f>Z24*100000+AA24*10-AB24*9</f>
        <v>-24</v>
      </c>
      <c r="AH24" s="185">
        <f>IF(AG24="","",RANK(AG24,AG21:AG24,0)+ROW(A12)%%)</f>
        <v>4.0011999999999999</v>
      </c>
      <c r="AI24" s="185" t="str">
        <f>H22</f>
        <v>Portugal</v>
      </c>
      <c r="AJ24" s="183">
        <f t="shared" si="5"/>
        <v>0</v>
      </c>
      <c r="AK24" s="183">
        <f t="shared" si="5"/>
        <v>3</v>
      </c>
      <c r="AL24" s="183">
        <f t="shared" si="5"/>
        <v>6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-24</v>
      </c>
      <c r="AS24" s="80">
        <f>ROUND(IF(AR24="","",RANK(AR24,AR21:AR24,0)+ROW(L15)%%),0)</f>
        <v>4</v>
      </c>
      <c r="AT24" s="71" t="str">
        <f t="shared" si="6"/>
        <v>Portugal</v>
      </c>
      <c r="AU24" s="71">
        <f t="shared" si="6"/>
        <v>0</v>
      </c>
      <c r="AV24" s="71">
        <f t="shared" si="6"/>
        <v>3</v>
      </c>
      <c r="AW24" s="71">
        <f t="shared" si="6"/>
        <v>6</v>
      </c>
      <c r="AX24" s="71"/>
      <c r="AY24" s="71"/>
      <c r="AZ24" s="98"/>
      <c r="BA24" s="122">
        <v>4</v>
      </c>
      <c r="BB24" s="226" t="str">
        <f>IF(G22="",H22,VLOOKUP(4,AS21:AT24,2,FALSE))</f>
        <v>Portugal</v>
      </c>
      <c r="BC24" s="123"/>
      <c r="BD24" s="124">
        <f>VLOOKUP(4,AS21:AW24,3,FALSE)</f>
        <v>0</v>
      </c>
      <c r="BE24" s="124">
        <f>VLOOKUP(4,AS21:AW24,4,FALSE)</f>
        <v>3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700024</v>
      </c>
      <c r="AO25" s="176">
        <f>AG22+SUM(AO21:AO24)</f>
        <v>299985</v>
      </c>
      <c r="AP25" s="176">
        <f>AG23+SUM(AP21:AP24)</f>
        <v>700033</v>
      </c>
      <c r="AQ25" s="176">
        <f>AG24+SUM(AQ21:AQ24)</f>
        <v>-24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2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Frankreich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3</v>
      </c>
      <c r="O27" s="107">
        <f t="shared" si="7"/>
        <v>7</v>
      </c>
      <c r="P27" s="107">
        <f t="shared" si="7"/>
        <v>0</v>
      </c>
      <c r="Q27" s="107">
        <f t="shared" si="7"/>
        <v>6</v>
      </c>
      <c r="R27" s="107">
        <f t="shared" si="7"/>
        <v>3</v>
      </c>
      <c r="S27" s="107">
        <f t="shared" si="7"/>
        <v>6</v>
      </c>
      <c r="T27" s="107">
        <f t="shared" si="7"/>
        <v>3</v>
      </c>
      <c r="U27" s="107">
        <f t="shared" si="7"/>
        <v>4</v>
      </c>
      <c r="V27" s="107">
        <f t="shared" si="7"/>
        <v>5</v>
      </c>
      <c r="W27" s="107">
        <f t="shared" si="7"/>
        <v>3</v>
      </c>
      <c r="X27" s="107">
        <f t="shared" si="7"/>
        <v>6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14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3</v>
      </c>
      <c r="AC32" s="179">
        <f>AA32-AB32</f>
        <v>3</v>
      </c>
      <c r="AD32" s="180"/>
      <c r="AE32" s="180"/>
      <c r="AF32" s="180"/>
      <c r="AG32" s="181">
        <f>Z32*100000+AA32*10-AB32*9</f>
        <v>900033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900033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Niederlande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Italien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Niederlande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2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1</v>
      </c>
      <c r="M33" s="113"/>
      <c r="N33" s="113"/>
      <c r="O33" s="113">
        <f>IF($E33="",0,IF($E33&gt;$G33,3,IF($E33=$G33,1,0)))</f>
        <v>3</v>
      </c>
      <c r="P33" s="113">
        <f>IF($G33="",0,IF($E33&gt;$G33,0,IF($E33=$G33,1,3)))</f>
        <v>0</v>
      </c>
      <c r="Q33" s="113"/>
      <c r="R33" s="113"/>
      <c r="S33" s="113">
        <f>E33</f>
        <v>2</v>
      </c>
      <c r="T33" s="113">
        <f>G33</f>
        <v>1</v>
      </c>
      <c r="U33" s="113"/>
      <c r="V33" s="113"/>
      <c r="W33" s="113">
        <f>G33</f>
        <v>1</v>
      </c>
      <c r="X33" s="113">
        <f>E33</f>
        <v>2</v>
      </c>
      <c r="Y33" s="98"/>
      <c r="Z33" s="98">
        <f>N38</f>
        <v>6</v>
      </c>
      <c r="AA33" s="98">
        <f>R38</f>
        <v>5</v>
      </c>
      <c r="AB33" s="98">
        <f>V38</f>
        <v>4</v>
      </c>
      <c r="AC33" s="98">
        <f>AA33-AB33</f>
        <v>1</v>
      </c>
      <c r="AD33" s="104"/>
      <c r="AE33" s="104"/>
      <c r="AF33" s="104"/>
      <c r="AG33" s="181">
        <f>Z33*100000+AA33*10-AB33*9</f>
        <v>600014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5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600014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5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5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Italien</v>
      </c>
      <c r="CJ33" s="98" t="str">
        <f>Spielplan!BQ32</f>
        <v>Italien</v>
      </c>
      <c r="CK33" s="98">
        <f>IF(CJ33=CI33,Punktemodus!$B$17,0)</f>
        <v>15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3</v>
      </c>
      <c r="AA34" s="186">
        <f>S38</f>
        <v>4</v>
      </c>
      <c r="AB34" s="186">
        <f>W38</f>
        <v>5</v>
      </c>
      <c r="AC34" s="186">
        <f>AA34-AB34</f>
        <v>-1</v>
      </c>
      <c r="AD34" s="187"/>
      <c r="AE34" s="187"/>
      <c r="AF34" s="187"/>
      <c r="AG34" s="181">
        <f>Z34*100000+AA34*10-AB34*9</f>
        <v>299995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3</v>
      </c>
      <c r="AK34" s="186">
        <f t="shared" si="9"/>
        <v>4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299995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3</v>
      </c>
      <c r="AV34" s="71">
        <f t="shared" si="10"/>
        <v>4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0</v>
      </c>
      <c r="AA35" s="183">
        <f>T38</f>
        <v>3</v>
      </c>
      <c r="AB35" s="183">
        <f>X38</f>
        <v>6</v>
      </c>
      <c r="AC35" s="183">
        <f>AA35-AB35</f>
        <v>-3</v>
      </c>
      <c r="AD35" s="184"/>
      <c r="AE35" s="184"/>
      <c r="AF35" s="184"/>
      <c r="AG35" s="181">
        <f>Z35*100000+AA35*10-AB35*9</f>
        <v>-24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0</v>
      </c>
      <c r="AK35" s="183">
        <f t="shared" si="9"/>
        <v>3</v>
      </c>
      <c r="AL35" s="183">
        <f t="shared" si="9"/>
        <v>6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-24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0</v>
      </c>
      <c r="AV35" s="71">
        <f t="shared" si="10"/>
        <v>3</v>
      </c>
      <c r="AW35" s="71">
        <f t="shared" si="10"/>
        <v>6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0</v>
      </c>
      <c r="BE35" s="124">
        <f>VLOOKUP(4,AS32:AW35,4,FALSE)</f>
        <v>3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900033</v>
      </c>
      <c r="AO36" s="176">
        <f>AG33+SUM(AO32:AO35)</f>
        <v>600014</v>
      </c>
      <c r="AP36" s="176">
        <f>AG34+SUM(AP32:AP35)</f>
        <v>299995</v>
      </c>
      <c r="AQ36" s="176">
        <f>AG35+SUM(AQ32:AQ35)</f>
        <v>-24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1</v>
      </c>
      <c r="T37" s="113"/>
      <c r="U37" s="113"/>
      <c r="V37" s="113">
        <f>G37</f>
        <v>1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6</v>
      </c>
      <c r="O38" s="107">
        <f t="shared" si="11"/>
        <v>3</v>
      </c>
      <c r="P38" s="107">
        <f t="shared" si="11"/>
        <v>0</v>
      </c>
      <c r="Q38" s="107">
        <f t="shared" si="11"/>
        <v>6</v>
      </c>
      <c r="R38" s="107">
        <f t="shared" si="11"/>
        <v>5</v>
      </c>
      <c r="S38" s="107">
        <f t="shared" si="11"/>
        <v>4</v>
      </c>
      <c r="T38" s="107">
        <f t="shared" si="11"/>
        <v>3</v>
      </c>
      <c r="U38" s="107">
        <f t="shared" si="11"/>
        <v>3</v>
      </c>
      <c r="V38" s="107">
        <f t="shared" si="11"/>
        <v>4</v>
      </c>
      <c r="W38" s="107">
        <f t="shared" si="11"/>
        <v>5</v>
      </c>
      <c r="X38" s="107">
        <f t="shared" si="11"/>
        <v>6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18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70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6</v>
      </c>
      <c r="AA43" s="179">
        <f>Q49</f>
        <v>5</v>
      </c>
      <c r="AB43" s="179">
        <f>U49</f>
        <v>4</v>
      </c>
      <c r="AC43" s="179">
        <f>AA43-AB43</f>
        <v>1</v>
      </c>
      <c r="AD43" s="180"/>
      <c r="AE43" s="180"/>
      <c r="AF43" s="180"/>
      <c r="AG43" s="181">
        <f>Z43*100000+AA43*10-AB43*9</f>
        <v>600014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5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600014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5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9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2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2</v>
      </c>
      <c r="T44" s="113">
        <f>G44</f>
        <v>1</v>
      </c>
      <c r="U44" s="113"/>
      <c r="V44" s="113"/>
      <c r="W44" s="113">
        <f>G44</f>
        <v>1</v>
      </c>
      <c r="X44" s="113">
        <f>E44</f>
        <v>2</v>
      </c>
      <c r="Y44" s="98"/>
      <c r="Z44" s="98">
        <f>N49</f>
        <v>9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900033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9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900033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9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5</v>
      </c>
      <c r="BF44" s="116" t="s">
        <v>13</v>
      </c>
      <c r="BG44" s="67">
        <f>VLOOKUP(2,AS43:AW46,5,FALSE)</f>
        <v>4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63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1</v>
      </c>
      <c r="CD44" s="98">
        <f>IF(G44=Spielplan!G44,Punktemodus!$B$7,0)</f>
        <v>1</v>
      </c>
      <c r="CE44" s="98">
        <f>IF(E44=Spielplan!E44,IF(G44=Spielplan!G44,Punktemodus!$B$5,0),0)</f>
        <v>2</v>
      </c>
      <c r="CF44" s="117">
        <f>IF(Spielplan!E44&lt;&gt;"",SUM(BZ44:CE44),0)</f>
        <v>9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2</v>
      </c>
      <c r="X45" s="113"/>
      <c r="Y45" s="98"/>
      <c r="Z45" s="186">
        <f>O49</f>
        <v>3</v>
      </c>
      <c r="AA45" s="186">
        <f>S49</f>
        <v>4</v>
      </c>
      <c r="AB45" s="186">
        <f>W49</f>
        <v>5</v>
      </c>
      <c r="AC45" s="186">
        <f>AA45-AB45</f>
        <v>-1</v>
      </c>
      <c r="AD45" s="187"/>
      <c r="AE45" s="187"/>
      <c r="AF45" s="187"/>
      <c r="AG45" s="181">
        <f>Z45*100000+AA45*10-AB45*9</f>
        <v>299995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3</v>
      </c>
      <c r="AK45" s="186">
        <f t="shared" si="13"/>
        <v>4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299995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3</v>
      </c>
      <c r="AV45" s="71">
        <f t="shared" si="14"/>
        <v>4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3</v>
      </c>
      <c r="BE45" s="124">
        <f>VLOOKUP(3,AS43:AW46,4,FALSE)</f>
        <v>4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0</v>
      </c>
      <c r="AA46" s="183">
        <f>T49</f>
        <v>3</v>
      </c>
      <c r="AB46" s="183">
        <f>X49</f>
        <v>6</v>
      </c>
      <c r="AC46" s="183">
        <f>AA46-AB46</f>
        <v>-3</v>
      </c>
      <c r="AD46" s="184"/>
      <c r="AE46" s="184"/>
      <c r="AF46" s="184"/>
      <c r="AG46" s="181">
        <f>Z46*100000+AA46*10-AB46*9</f>
        <v>-24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0</v>
      </c>
      <c r="AK46" s="183">
        <f t="shared" si="13"/>
        <v>3</v>
      </c>
      <c r="AL46" s="183">
        <f t="shared" si="13"/>
        <v>6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-24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0</v>
      </c>
      <c r="AV46" s="71">
        <f t="shared" si="14"/>
        <v>3</v>
      </c>
      <c r="AW46" s="71">
        <f t="shared" si="14"/>
        <v>6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0</v>
      </c>
      <c r="BE46" s="124">
        <f>VLOOKUP(4,AS43:AW46,4,FALSE)</f>
        <v>3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600014</v>
      </c>
      <c r="AO47" s="176">
        <f>AG44+SUM(AO43:AO46)</f>
        <v>900033</v>
      </c>
      <c r="AP47" s="176">
        <f>AG45+SUM(AP43:AP46)</f>
        <v>299995</v>
      </c>
      <c r="AQ47" s="176">
        <f>AG46+SUM(AQ43:AQ46)</f>
        <v>-24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9</v>
      </c>
      <c r="O49" s="107">
        <f t="shared" si="15"/>
        <v>3</v>
      </c>
      <c r="P49" s="107">
        <f t="shared" si="15"/>
        <v>0</v>
      </c>
      <c r="Q49" s="107">
        <f t="shared" si="15"/>
        <v>5</v>
      </c>
      <c r="R49" s="107">
        <f t="shared" si="15"/>
        <v>6</v>
      </c>
      <c r="S49" s="107">
        <f t="shared" si="15"/>
        <v>4</v>
      </c>
      <c r="T49" s="107">
        <f t="shared" si="15"/>
        <v>3</v>
      </c>
      <c r="U49" s="107">
        <f t="shared" si="15"/>
        <v>4</v>
      </c>
      <c r="V49" s="107">
        <f t="shared" si="15"/>
        <v>3</v>
      </c>
      <c r="W49" s="107">
        <f t="shared" si="15"/>
        <v>5</v>
      </c>
      <c r="X49" s="107">
        <f t="shared" si="15"/>
        <v>6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133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26</v>
      </c>
      <c r="CG49" s="118">
        <f>CF16+CF27+CF38+CF49</f>
        <v>63</v>
      </c>
      <c r="CH49" s="98"/>
      <c r="CI49" s="98"/>
      <c r="CJ49" s="98"/>
      <c r="CK49" s="98"/>
      <c r="CL49" s="98"/>
      <c r="CM49" s="121">
        <f>CM41+CG49</f>
        <v>133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Markus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Markus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2</v>
      </c>
      <c r="AA10" s="179">
        <f>Q16</f>
        <v>2</v>
      </c>
      <c r="AB10" s="179">
        <f>U16</f>
        <v>3</v>
      </c>
      <c r="AC10" s="179">
        <f>AA10-AB10</f>
        <v>-1</v>
      </c>
      <c r="AD10" s="180"/>
      <c r="AE10" s="180"/>
      <c r="AF10" s="180"/>
      <c r="AG10" s="181">
        <f>Z10*100000+AA10*10-AB10*9</f>
        <v>199993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2</v>
      </c>
      <c r="AK10" s="179">
        <f t="shared" si="1"/>
        <v>2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199993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2</v>
      </c>
      <c r="AV10" s="71">
        <f t="shared" si="2"/>
        <v>2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7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1</v>
      </c>
      <c r="BQ10" s="32" t="str">
        <f>BB22</f>
        <v>Deutschland</v>
      </c>
      <c r="BR10" s="35"/>
      <c r="BS10" s="38" t="s">
        <v>24</v>
      </c>
      <c r="BT10" s="98"/>
      <c r="BU10" s="214">
        <v>4</v>
      </c>
      <c r="BV10" s="116" t="s">
        <v>13</v>
      </c>
      <c r="BW10" s="214">
        <v>3</v>
      </c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1</v>
      </c>
      <c r="U11" s="113"/>
      <c r="V11" s="113"/>
      <c r="W11" s="113">
        <f>G11</f>
        <v>1</v>
      </c>
      <c r="X11" s="113">
        <f>E11</f>
        <v>3</v>
      </c>
      <c r="Y11" s="98"/>
      <c r="Z11" s="98">
        <f>N16</f>
        <v>4</v>
      </c>
      <c r="AA11" s="98">
        <f>R16</f>
        <v>3</v>
      </c>
      <c r="AB11" s="98">
        <f>V16</f>
        <v>5</v>
      </c>
      <c r="AC11" s="98">
        <f>AA11-AB11</f>
        <v>-2</v>
      </c>
      <c r="AD11" s="104"/>
      <c r="AE11" s="104"/>
      <c r="AF11" s="104"/>
      <c r="AG11" s="181">
        <f>Z11*100000+AA11*10-AB11*9</f>
        <v>399985</v>
      </c>
      <c r="AH11" s="107">
        <f>IF(AG11="","",RANK(AG11,AG10:AG13,0)+ROW(A1)%%)</f>
        <v>2.0001000000000002</v>
      </c>
      <c r="AI11" s="107" t="str">
        <f>H10</f>
        <v>Griechenland</v>
      </c>
      <c r="AJ11" s="98">
        <f t="shared" si="1"/>
        <v>4</v>
      </c>
      <c r="AK11" s="98">
        <f t="shared" si="1"/>
        <v>3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399985</v>
      </c>
      <c r="AS11" s="80">
        <f>ROUND(IF(AR11="","",RANK(AR11,AR10:AR13,0)+ROW(A1)%%),0)</f>
        <v>2</v>
      </c>
      <c r="AT11" s="71" t="str">
        <f t="shared" si="2"/>
        <v>Griechenland</v>
      </c>
      <c r="AU11" s="71">
        <f t="shared" si="2"/>
        <v>4</v>
      </c>
      <c r="AV11" s="71">
        <f t="shared" si="2"/>
        <v>3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Griechenland</v>
      </c>
      <c r="BC11" s="28"/>
      <c r="BD11" s="29">
        <f>VLOOKUP(2,AS10:AW13,3,FALSE)</f>
        <v>4</v>
      </c>
      <c r="BE11" s="30">
        <f>VLOOKUP(2,AS10:AW13,4,FALSE)</f>
        <v>3</v>
      </c>
      <c r="BF11" s="116" t="s">
        <v>13</v>
      </c>
      <c r="BG11" s="30">
        <f>VLOOKUP(2,AS10:AW13,5,FALSE)</f>
        <v>5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Griechenland</v>
      </c>
      <c r="CJ11" s="98" t="str">
        <f>Spielplan!BQ12</f>
        <v>Griechenland</v>
      </c>
      <c r="CK11" s="98">
        <f>IF(CI11=CJ11,Punktemodus!$B$11,0)</f>
        <v>7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7</v>
      </c>
      <c r="AB12" s="186">
        <f>W16</f>
        <v>2</v>
      </c>
      <c r="AC12" s="186">
        <f>AA12-AB12</f>
        <v>5</v>
      </c>
      <c r="AD12" s="187"/>
      <c r="AE12" s="187"/>
      <c r="AF12" s="187"/>
      <c r="AG12" s="181">
        <f>Z12*100000+AA12*10-AB12*9</f>
        <v>700052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7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700052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7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3</v>
      </c>
      <c r="BE12" s="124">
        <f>VLOOKUP(3,AS10:AW13,4,FALSE)</f>
        <v>3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1</v>
      </c>
      <c r="BO12" s="116" t="s">
        <v>13</v>
      </c>
      <c r="BP12" s="214">
        <v>0</v>
      </c>
      <c r="BQ12" s="12" t="str">
        <f>BB11</f>
        <v>Griechenland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2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1</v>
      </c>
      <c r="M13" s="113"/>
      <c r="N13" s="113">
        <f>IF($E13="",0,IF($E13&gt;$G13,3,IF($E13=$G13,1,0)))</f>
        <v>3</v>
      </c>
      <c r="O13" s="113"/>
      <c r="P13" s="113">
        <f>IF($G13="",0,IF($E13&gt;$G13,0,IF($E13=$G13,1,3)))</f>
        <v>0</v>
      </c>
      <c r="Q13" s="113"/>
      <c r="R13" s="113">
        <f>E13</f>
        <v>2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2</v>
      </c>
      <c r="Y13" s="98"/>
      <c r="Z13" s="183">
        <f>P16</f>
        <v>3</v>
      </c>
      <c r="AA13" s="183">
        <f>T16</f>
        <v>3</v>
      </c>
      <c r="AB13" s="183">
        <f>X16</f>
        <v>5</v>
      </c>
      <c r="AC13" s="183">
        <f>AA13-AB13</f>
        <v>-2</v>
      </c>
      <c r="AD13" s="184"/>
      <c r="AE13" s="184"/>
      <c r="AF13" s="184"/>
      <c r="AG13" s="181">
        <f>Z13*100000+AA13*10-AB13*9</f>
        <v>299985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3</v>
      </c>
      <c r="AK13" s="183">
        <f t="shared" si="1"/>
        <v>3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299985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3</v>
      </c>
      <c r="AV13" s="71">
        <f t="shared" si="2"/>
        <v>3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2</v>
      </c>
      <c r="BE13" s="124">
        <f>VLOOKUP(4,AS10:AW13,4,FALSE)</f>
        <v>2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199993</v>
      </c>
      <c r="AO14" s="176">
        <f>AG11+SUM(AO10:AO13)</f>
        <v>399985</v>
      </c>
      <c r="AP14" s="176">
        <f>AG12+SUM(AP10:AP13)</f>
        <v>700052</v>
      </c>
      <c r="AQ14" s="176">
        <f>AG13+SUM(AQ10:AQ13)</f>
        <v>299985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Kroatien</v>
      </c>
      <c r="BM14" s="24"/>
      <c r="BN14" s="214">
        <v>0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>
        <v>3</v>
      </c>
      <c r="BV14" s="116" t="s">
        <v>13</v>
      </c>
      <c r="BW14" s="214">
        <v>4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1</v>
      </c>
      <c r="CE14" s="98">
        <f>IF(E14=Spielplan!E14,IF(G14=Spielplan!G14,Punktemodus!$B$5,0),0)</f>
        <v>2</v>
      </c>
      <c r="CF14" s="117">
        <f>IF(Spielplan!E14&lt;&gt;"",SUM(BZ14:CE14),0)</f>
        <v>9</v>
      </c>
      <c r="CG14" s="98"/>
      <c r="CH14" s="105" t="s">
        <v>126</v>
      </c>
      <c r="CI14" s="98" t="str">
        <f>BL14</f>
        <v>Kroatien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3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3</v>
      </c>
      <c r="T15" s="113"/>
      <c r="U15" s="113"/>
      <c r="V15" s="113">
        <f>G15</f>
        <v>3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2</v>
      </c>
      <c r="N16" s="107">
        <f t="shared" si="3"/>
        <v>4</v>
      </c>
      <c r="O16" s="107">
        <f t="shared" si="3"/>
        <v>7</v>
      </c>
      <c r="P16" s="107">
        <f t="shared" si="3"/>
        <v>3</v>
      </c>
      <c r="Q16" s="107">
        <f t="shared" si="3"/>
        <v>2</v>
      </c>
      <c r="R16" s="107">
        <f t="shared" si="3"/>
        <v>3</v>
      </c>
      <c r="S16" s="107">
        <f t="shared" si="3"/>
        <v>7</v>
      </c>
      <c r="T16" s="107">
        <f t="shared" si="3"/>
        <v>3</v>
      </c>
      <c r="U16" s="107">
        <f t="shared" si="3"/>
        <v>3</v>
      </c>
      <c r="V16" s="107">
        <f t="shared" si="3"/>
        <v>5</v>
      </c>
      <c r="W16" s="107">
        <f t="shared" si="3"/>
        <v>2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0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33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4</v>
      </c>
      <c r="AB21" s="179">
        <f>U27</f>
        <v>2</v>
      </c>
      <c r="AC21" s="179">
        <f>AA21-AB21</f>
        <v>2</v>
      </c>
      <c r="AD21" s="180"/>
      <c r="AE21" s="180"/>
      <c r="AF21" s="180"/>
      <c r="AG21" s="181">
        <f>Z21*100000+AA21*10-AB21*9</f>
        <v>700022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4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700022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4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4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2</v>
      </c>
      <c r="T22" s="113">
        <f>G22</f>
        <v>2</v>
      </c>
      <c r="U22" s="113"/>
      <c r="V22" s="113"/>
      <c r="W22" s="113">
        <f>G22</f>
        <v>2</v>
      </c>
      <c r="X22" s="113">
        <f>E22</f>
        <v>2</v>
      </c>
      <c r="Y22" s="98"/>
      <c r="Z22" s="98">
        <f>N27</f>
        <v>3</v>
      </c>
      <c r="AA22" s="98">
        <f>R27</f>
        <v>3</v>
      </c>
      <c r="AB22" s="98">
        <f>V27</f>
        <v>4</v>
      </c>
      <c r="AC22" s="98">
        <f>AA22-AB22</f>
        <v>-1</v>
      </c>
      <c r="AD22" s="104"/>
      <c r="AE22" s="104"/>
      <c r="AF22" s="104"/>
      <c r="AG22" s="181">
        <f>Z22*100000+AA22*10-AB22*9</f>
        <v>299994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3</v>
      </c>
      <c r="AK22" s="98">
        <f t="shared" si="5"/>
        <v>3</v>
      </c>
      <c r="AL22" s="98">
        <f t="shared" si="5"/>
        <v>4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299994</v>
      </c>
      <c r="AS22" s="80">
        <f>ROUND(IF(AR22="","",RANK(AR22,AR21:AR24,0)+ROW(A12)%%),0)</f>
        <v>3</v>
      </c>
      <c r="AT22" s="71" t="str">
        <f t="shared" si="6"/>
        <v>Dänemark</v>
      </c>
      <c r="AU22" s="71">
        <f t="shared" si="6"/>
        <v>3</v>
      </c>
      <c r="AV22" s="71">
        <f t="shared" si="6"/>
        <v>3</v>
      </c>
      <c r="AW22" s="71">
        <f t="shared" si="6"/>
        <v>4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5</v>
      </c>
      <c r="BE22" s="37">
        <f>VLOOKUP(2,AS21:AW24,4,FALSE)</f>
        <v>3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0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0</v>
      </c>
      <c r="F23" s="115" t="s">
        <v>13</v>
      </c>
      <c r="G23" s="214">
        <v>0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0</v>
      </c>
      <c r="R23" s="113"/>
      <c r="S23" s="113">
        <f>G23</f>
        <v>0</v>
      </c>
      <c r="T23" s="113"/>
      <c r="U23" s="113">
        <f>G23</f>
        <v>0</v>
      </c>
      <c r="V23" s="113"/>
      <c r="W23" s="113">
        <f>E23</f>
        <v>0</v>
      </c>
      <c r="X23" s="113"/>
      <c r="Y23" s="98"/>
      <c r="Z23" s="186">
        <f>O27</f>
        <v>5</v>
      </c>
      <c r="AA23" s="186">
        <f>S27</f>
        <v>3</v>
      </c>
      <c r="AB23" s="186">
        <f>W27</f>
        <v>2</v>
      </c>
      <c r="AC23" s="186">
        <f>AA23-AB23</f>
        <v>1</v>
      </c>
      <c r="AD23" s="187"/>
      <c r="AE23" s="187"/>
      <c r="AF23" s="187"/>
      <c r="AG23" s="181">
        <f>Z23*100000+AA23*10-AB23*9</f>
        <v>500012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5</v>
      </c>
      <c r="AK23" s="186">
        <f t="shared" si="5"/>
        <v>3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500012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5</v>
      </c>
      <c r="AV23" s="71">
        <f t="shared" si="6"/>
        <v>3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Dänemark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Russland</v>
      </c>
      <c r="BM23" s="70"/>
      <c r="BN23" s="214">
        <v>2</v>
      </c>
      <c r="BO23" s="116" t="s">
        <v>13</v>
      </c>
      <c r="BP23" s="214">
        <v>1</v>
      </c>
      <c r="BQ23" s="13" t="str">
        <f>IF(BP14="","",IF(BN14=BP14,IF(BU14&gt;BW14,BL14,BQ14),IF(BN14&gt;BP14,BL14,BQ14)))</f>
        <v>Frankreich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Russland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1</v>
      </c>
      <c r="M24" s="113"/>
      <c r="N24" s="113">
        <f>IF($E24="",0,IF($E24&gt;$G24,3,IF($E24=$G24,1,0)))</f>
        <v>3</v>
      </c>
      <c r="O24" s="113"/>
      <c r="P24" s="113">
        <f>IF($G24="",0,IF($E24&gt;$G24,0,IF($E24=$G24,1,3)))</f>
        <v>0</v>
      </c>
      <c r="Q24" s="113"/>
      <c r="R24" s="113">
        <f>E24</f>
        <v>2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2</v>
      </c>
      <c r="Y24" s="98"/>
      <c r="Z24" s="183">
        <f>P27</f>
        <v>1</v>
      </c>
      <c r="AA24" s="183">
        <f>T27</f>
        <v>4</v>
      </c>
      <c r="AB24" s="183">
        <f>X27</f>
        <v>6</v>
      </c>
      <c r="AC24" s="183">
        <f>AA24-AB24</f>
        <v>-2</v>
      </c>
      <c r="AD24" s="184"/>
      <c r="AE24" s="184"/>
      <c r="AF24" s="184"/>
      <c r="AG24" s="181">
        <f>Z24*100000+AA24*10-AB24*9</f>
        <v>99986</v>
      </c>
      <c r="AH24" s="185">
        <f>IF(AG24="","",RANK(AG24,AG21:AG24,0)+ROW(A12)%%)</f>
        <v>4.0011999999999999</v>
      </c>
      <c r="AI24" s="185" t="str">
        <f>H22</f>
        <v>Portugal</v>
      </c>
      <c r="AJ24" s="183">
        <f t="shared" si="5"/>
        <v>1</v>
      </c>
      <c r="AK24" s="183">
        <f t="shared" si="5"/>
        <v>4</v>
      </c>
      <c r="AL24" s="183">
        <f t="shared" si="5"/>
        <v>6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99986</v>
      </c>
      <c r="AS24" s="80">
        <f>ROUND(IF(AR24="","",RANK(AR24,AR21:AR24,0)+ROW(L15)%%),0)</f>
        <v>4</v>
      </c>
      <c r="AT24" s="71" t="str">
        <f t="shared" si="6"/>
        <v>Portugal</v>
      </c>
      <c r="AU24" s="71">
        <f t="shared" si="6"/>
        <v>1</v>
      </c>
      <c r="AV24" s="71">
        <f t="shared" si="6"/>
        <v>4</v>
      </c>
      <c r="AW24" s="71">
        <f t="shared" si="6"/>
        <v>6</v>
      </c>
      <c r="AX24" s="71"/>
      <c r="AY24" s="71"/>
      <c r="AZ24" s="98"/>
      <c r="BA24" s="122">
        <v>4</v>
      </c>
      <c r="BB24" s="226" t="str">
        <f>IF(G22="",H22,VLOOKUP(4,AS21:AT24,2,FALSE))</f>
        <v>Portugal</v>
      </c>
      <c r="BC24" s="123"/>
      <c r="BD24" s="124">
        <f>VLOOKUP(4,AS21:AW24,3,FALSE)</f>
        <v>1</v>
      </c>
      <c r="BE24" s="124">
        <f>VLOOKUP(4,AS21:AW24,4,FALSE)</f>
        <v>4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700022</v>
      </c>
      <c r="AO25" s="176">
        <f>AG22+SUM(AO21:AO24)</f>
        <v>299994</v>
      </c>
      <c r="AP25" s="176">
        <f>AG23+SUM(AP21:AP24)</f>
        <v>500012</v>
      </c>
      <c r="AQ25" s="176">
        <f>AG24+SUM(AQ21:AQ24)</f>
        <v>99986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1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>
        <v>3</v>
      </c>
      <c r="BV25" s="116" t="s">
        <v>13</v>
      </c>
      <c r="BW25" s="214">
        <v>2</v>
      </c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Frankreich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0</v>
      </c>
      <c r="CM25" s="117">
        <f>CK25+CL25+CK26+CL26</f>
        <v>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1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1</v>
      </c>
      <c r="T26" s="113"/>
      <c r="U26" s="113"/>
      <c r="V26" s="113">
        <f>G26</f>
        <v>1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3</v>
      </c>
      <c r="O27" s="107">
        <f t="shared" si="7"/>
        <v>5</v>
      </c>
      <c r="P27" s="107">
        <f t="shared" si="7"/>
        <v>1</v>
      </c>
      <c r="Q27" s="107">
        <f t="shared" si="7"/>
        <v>4</v>
      </c>
      <c r="R27" s="107">
        <f t="shared" si="7"/>
        <v>3</v>
      </c>
      <c r="S27" s="107">
        <f t="shared" si="7"/>
        <v>3</v>
      </c>
      <c r="T27" s="107">
        <f t="shared" si="7"/>
        <v>4</v>
      </c>
      <c r="U27" s="107">
        <f t="shared" si="7"/>
        <v>2</v>
      </c>
      <c r="V27" s="107">
        <f t="shared" si="7"/>
        <v>4</v>
      </c>
      <c r="W27" s="107">
        <f t="shared" si="7"/>
        <v>2</v>
      </c>
      <c r="X27" s="107">
        <f t="shared" si="7"/>
        <v>6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7</v>
      </c>
      <c r="CG27" s="98"/>
      <c r="CH27" s="98"/>
      <c r="CI27" s="98"/>
      <c r="CJ27" s="98"/>
      <c r="CK27" s="98"/>
      <c r="CL27" s="98"/>
      <c r="CM27" s="119">
        <f>SUM(CM23:CM26)</f>
        <v>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4</v>
      </c>
      <c r="AA32" s="179">
        <f>Q38</f>
        <v>3</v>
      </c>
      <c r="AB32" s="179">
        <f>U38</f>
        <v>4</v>
      </c>
      <c r="AC32" s="179">
        <f>AA32-AB32</f>
        <v>-1</v>
      </c>
      <c r="AD32" s="180"/>
      <c r="AE32" s="180"/>
      <c r="AF32" s="180"/>
      <c r="AG32" s="181">
        <f>Z32*100000+AA32*10-AB32*9</f>
        <v>399994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4</v>
      </c>
      <c r="AK32" s="179">
        <f t="shared" si="9"/>
        <v>3</v>
      </c>
      <c r="AL32" s="179">
        <f t="shared" si="9"/>
        <v>4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399994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4</v>
      </c>
      <c r="AV32" s="71">
        <f t="shared" si="10"/>
        <v>3</v>
      </c>
      <c r="AW32" s="71">
        <f t="shared" si="10"/>
        <v>4</v>
      </c>
      <c r="AX32" s="85"/>
      <c r="AY32" s="85"/>
      <c r="AZ32" s="98"/>
      <c r="BA32" s="22">
        <v>1</v>
      </c>
      <c r="BB32" s="220" t="str">
        <f>IF(E32="",C32,VLOOKUP(1,AS32:AT35,2,FALSE))</f>
        <v>Kroatien</v>
      </c>
      <c r="BC32" s="50"/>
      <c r="BD32" s="25">
        <f>VLOOKUP(1,AS32:AW35,3,FALSE)</f>
        <v>7</v>
      </c>
      <c r="BE32" s="26">
        <f>VLOOKUP(1,AS32:AW35,4,FALSE)</f>
        <v>4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Russland</v>
      </c>
      <c r="BM32" s="70"/>
      <c r="BN32" s="214">
        <v>3</v>
      </c>
      <c r="BO32" s="116" t="s">
        <v>13</v>
      </c>
      <c r="BP32" s="214">
        <v>1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Russland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0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0</v>
      </c>
      <c r="T33" s="113">
        <f>G33</f>
        <v>0</v>
      </c>
      <c r="U33" s="113"/>
      <c r="V33" s="113"/>
      <c r="W33" s="113">
        <f>G33</f>
        <v>0</v>
      </c>
      <c r="X33" s="113">
        <f>E33</f>
        <v>0</v>
      </c>
      <c r="Y33" s="98"/>
      <c r="Z33" s="98">
        <f>N38</f>
        <v>2</v>
      </c>
      <c r="AA33" s="98">
        <f>R38</f>
        <v>2</v>
      </c>
      <c r="AB33" s="98">
        <f>V38</f>
        <v>3</v>
      </c>
      <c r="AC33" s="98">
        <f>AA33-AB33</f>
        <v>-1</v>
      </c>
      <c r="AD33" s="104"/>
      <c r="AE33" s="104"/>
      <c r="AF33" s="104"/>
      <c r="AG33" s="181">
        <f>Z33*100000+AA33*10-AB33*9</f>
        <v>199993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2</v>
      </c>
      <c r="AK33" s="98">
        <f t="shared" si="9"/>
        <v>2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199993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2</v>
      </c>
      <c r="AV33" s="71">
        <f t="shared" si="10"/>
        <v>2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4</v>
      </c>
      <c r="BE33" s="55">
        <f>VLOOKUP(2,AS32:AW35,4,FALSE)</f>
        <v>3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2</v>
      </c>
      <c r="X34" s="113"/>
      <c r="Y34" s="98"/>
      <c r="Z34" s="186">
        <f>O38</f>
        <v>2</v>
      </c>
      <c r="AA34" s="186">
        <f>S38</f>
        <v>1</v>
      </c>
      <c r="AB34" s="186">
        <f>W38</f>
        <v>2</v>
      </c>
      <c r="AC34" s="186">
        <f>AA34-AB34</f>
        <v>-1</v>
      </c>
      <c r="AD34" s="187"/>
      <c r="AE34" s="187"/>
      <c r="AF34" s="187"/>
      <c r="AG34" s="181">
        <f>Z34*100000+AA34*10-AB34*9</f>
        <v>199992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2</v>
      </c>
      <c r="AK34" s="186">
        <f t="shared" si="9"/>
        <v>1</v>
      </c>
      <c r="AL34" s="186">
        <f t="shared" si="9"/>
        <v>2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199992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2</v>
      </c>
      <c r="AV34" s="71">
        <f t="shared" si="10"/>
        <v>1</v>
      </c>
      <c r="AW34" s="71">
        <f t="shared" si="10"/>
        <v>2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2</v>
      </c>
      <c r="BE34" s="124">
        <f>VLOOKUP(3,AS32:AW35,4,FALSE)</f>
        <v>2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2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1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1</v>
      </c>
      <c r="Y35" s="98"/>
      <c r="Z35" s="183">
        <f>P38</f>
        <v>7</v>
      </c>
      <c r="AA35" s="183">
        <f>T38</f>
        <v>4</v>
      </c>
      <c r="AB35" s="183">
        <f>X38</f>
        <v>1</v>
      </c>
      <c r="AC35" s="183">
        <f>AA35-AB35</f>
        <v>3</v>
      </c>
      <c r="AD35" s="184"/>
      <c r="AE35" s="184"/>
      <c r="AF35" s="184"/>
      <c r="AG35" s="181">
        <f>Z35*100000+AA35*10-AB35*9</f>
        <v>700031</v>
      </c>
      <c r="AH35" s="185">
        <f>IF(AG35="","",RANK(AG35,AG32:AG35,0)+ROW(A23)%%)</f>
        <v>1.0023</v>
      </c>
      <c r="AI35" s="185" t="str">
        <f>H33</f>
        <v>Kroatien</v>
      </c>
      <c r="AJ35" s="183">
        <f t="shared" si="9"/>
        <v>7</v>
      </c>
      <c r="AK35" s="183">
        <f t="shared" si="9"/>
        <v>4</v>
      </c>
      <c r="AL35" s="183">
        <f t="shared" si="9"/>
        <v>1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700031</v>
      </c>
      <c r="AS35" s="80">
        <f>ROUND(IF(AR35="","",RANK(AR35,AR32:AR35,0)+ROW(L26)%%),0)</f>
        <v>1</v>
      </c>
      <c r="AT35" s="71" t="str">
        <f t="shared" si="10"/>
        <v>Kroatien</v>
      </c>
      <c r="AU35" s="71">
        <f t="shared" si="10"/>
        <v>7</v>
      </c>
      <c r="AV35" s="71">
        <f t="shared" si="10"/>
        <v>4</v>
      </c>
      <c r="AW35" s="71">
        <f t="shared" si="10"/>
        <v>1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2</v>
      </c>
      <c r="BE35" s="124">
        <f>VLOOKUP(4,AS32:AW35,4,FALSE)</f>
        <v>1</v>
      </c>
      <c r="BF35" s="116" t="s">
        <v>13</v>
      </c>
      <c r="BG35" s="124">
        <f>VLOOKUP(4,AS32:AW35,5,FALSE)</f>
        <v>2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0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-1</v>
      </c>
      <c r="M36" s="113">
        <f>IF($E36="",0,IF($E36&gt;$G36,3,IF($E36=G36,1,0)))</f>
        <v>0</v>
      </c>
      <c r="N36" s="113"/>
      <c r="O36" s="113"/>
      <c r="P36" s="113">
        <f>IF($G36="",0,IF($E36&gt;$G36,0,IF($E36=$G36,1,3)))</f>
        <v>3</v>
      </c>
      <c r="Q36" s="113">
        <f>E36</f>
        <v>0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0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399994</v>
      </c>
      <c r="AO36" s="176">
        <f>AG33+SUM(AO32:AO35)</f>
        <v>199993</v>
      </c>
      <c r="AP36" s="176">
        <f>AG34+SUM(AP32:AP35)</f>
        <v>199992</v>
      </c>
      <c r="AQ36" s="176">
        <f>AG35+SUM(AQ32:AQ35)</f>
        <v>700031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0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0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0</v>
      </c>
      <c r="S37" s="113">
        <f>G37</f>
        <v>0</v>
      </c>
      <c r="T37" s="113"/>
      <c r="U37" s="113"/>
      <c r="V37" s="113">
        <f>G37</f>
        <v>0</v>
      </c>
      <c r="W37" s="113">
        <f>E37</f>
        <v>0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1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4</v>
      </c>
      <c r="N38" s="107">
        <f t="shared" si="11"/>
        <v>2</v>
      </c>
      <c r="O38" s="107">
        <f t="shared" si="11"/>
        <v>2</v>
      </c>
      <c r="P38" s="107">
        <f t="shared" si="11"/>
        <v>7</v>
      </c>
      <c r="Q38" s="107">
        <f t="shared" si="11"/>
        <v>3</v>
      </c>
      <c r="R38" s="107">
        <f t="shared" si="11"/>
        <v>2</v>
      </c>
      <c r="S38" s="107">
        <f t="shared" si="11"/>
        <v>1</v>
      </c>
      <c r="T38" s="107">
        <f t="shared" si="11"/>
        <v>4</v>
      </c>
      <c r="U38" s="107">
        <f t="shared" si="11"/>
        <v>4</v>
      </c>
      <c r="V38" s="107">
        <f t="shared" si="11"/>
        <v>3</v>
      </c>
      <c r="W38" s="107">
        <f t="shared" si="11"/>
        <v>2</v>
      </c>
      <c r="X38" s="107">
        <f t="shared" si="11"/>
        <v>1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16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Russland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Russland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29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5</v>
      </c>
      <c r="AA43" s="179">
        <f>Q49</f>
        <v>4</v>
      </c>
      <c r="AB43" s="179">
        <f>U49</f>
        <v>3</v>
      </c>
      <c r="AC43" s="179">
        <f>AA43-AB43</f>
        <v>1</v>
      </c>
      <c r="AD43" s="180"/>
      <c r="AE43" s="180"/>
      <c r="AF43" s="180"/>
      <c r="AG43" s="181">
        <f>Z43*100000+AA43*10-AB43*9</f>
        <v>500013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4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500013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4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7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Z44*100000+AA44*10-AB44*9</f>
        <v>700023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5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700023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5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5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1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1</v>
      </c>
      <c r="X45" s="113"/>
      <c r="Y45" s="98"/>
      <c r="Z45" s="186">
        <f>O49</f>
        <v>2</v>
      </c>
      <c r="AA45" s="186">
        <f>S49</f>
        <v>3</v>
      </c>
      <c r="AB45" s="186">
        <f>W49</f>
        <v>4</v>
      </c>
      <c r="AC45" s="186">
        <f>AA45-AB45</f>
        <v>-1</v>
      </c>
      <c r="AD45" s="187"/>
      <c r="AE45" s="187"/>
      <c r="AF45" s="187"/>
      <c r="AG45" s="181">
        <f>Z45*100000+AA45*10-AB45*9</f>
        <v>199994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2</v>
      </c>
      <c r="AK45" s="186">
        <f t="shared" si="13"/>
        <v>3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199994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2</v>
      </c>
      <c r="AV45" s="71">
        <f t="shared" si="14"/>
        <v>3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2</v>
      </c>
      <c r="BE45" s="124">
        <f>VLOOKUP(3,AS43:AW46,4,FALSE)</f>
        <v>3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1</v>
      </c>
      <c r="AA46" s="183">
        <f>T49</f>
        <v>3</v>
      </c>
      <c r="AB46" s="183">
        <f>X49</f>
        <v>5</v>
      </c>
      <c r="AC46" s="183">
        <f>AA46-AB46</f>
        <v>-2</v>
      </c>
      <c r="AD46" s="184"/>
      <c r="AE46" s="184"/>
      <c r="AF46" s="184"/>
      <c r="AG46" s="181">
        <f>Z46*100000+AA46*10-AB46*9</f>
        <v>99985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3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99985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3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3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500013</v>
      </c>
      <c r="AO47" s="176">
        <f>AG44+SUM(AO43:AO46)</f>
        <v>700023</v>
      </c>
      <c r="AP47" s="176">
        <f>AG45+SUM(AP43:AP46)</f>
        <v>199994</v>
      </c>
      <c r="AQ47" s="176">
        <f>AG46+SUM(AQ43:AQ46)</f>
        <v>99985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7</v>
      </c>
      <c r="O49" s="107">
        <f t="shared" si="15"/>
        <v>2</v>
      </c>
      <c r="P49" s="107">
        <f t="shared" si="15"/>
        <v>1</v>
      </c>
      <c r="Q49" s="107">
        <f t="shared" si="15"/>
        <v>4</v>
      </c>
      <c r="R49" s="107">
        <f t="shared" si="15"/>
        <v>5</v>
      </c>
      <c r="S49" s="107">
        <f t="shared" si="15"/>
        <v>3</v>
      </c>
      <c r="T49" s="107">
        <f t="shared" si="15"/>
        <v>3</v>
      </c>
      <c r="U49" s="107">
        <f t="shared" si="15"/>
        <v>3</v>
      </c>
      <c r="V49" s="107">
        <f t="shared" si="15"/>
        <v>3</v>
      </c>
      <c r="W49" s="107">
        <f t="shared" si="15"/>
        <v>4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105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20</v>
      </c>
      <c r="CG49" s="118">
        <f>CF16+CF27+CF38+CF49</f>
        <v>76</v>
      </c>
      <c r="CH49" s="98"/>
      <c r="CI49" s="98"/>
      <c r="CJ49" s="98"/>
      <c r="CK49" s="98"/>
      <c r="CL49" s="98"/>
      <c r="CM49" s="121">
        <f>CM41+CG49</f>
        <v>105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372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Boris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Boris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6</v>
      </c>
      <c r="AA10" s="179">
        <f>Q16</f>
        <v>4</v>
      </c>
      <c r="AB10" s="179">
        <f>U16</f>
        <v>3</v>
      </c>
      <c r="AC10" s="179">
        <f>AA10-AB10</f>
        <v>1</v>
      </c>
      <c r="AD10" s="180"/>
      <c r="AE10" s="180"/>
      <c r="AF10" s="180"/>
      <c r="AG10" s="181">
        <f>Z10*100000+AA10*10-AB10*9</f>
        <v>600013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6</v>
      </c>
      <c r="AK10" s="179">
        <f t="shared" si="1"/>
        <v>4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600013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6</v>
      </c>
      <c r="AV10" s="71">
        <f t="shared" si="2"/>
        <v>4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1</v>
      </c>
      <c r="U11" s="113"/>
      <c r="V11" s="113"/>
      <c r="W11" s="113">
        <f>G11</f>
        <v>1</v>
      </c>
      <c r="X11" s="113">
        <f>E11</f>
        <v>3</v>
      </c>
      <c r="Y11" s="98"/>
      <c r="Z11" s="98">
        <f>N16</f>
        <v>2</v>
      </c>
      <c r="AA11" s="98">
        <f>R16</f>
        <v>2</v>
      </c>
      <c r="AB11" s="98">
        <f>V16</f>
        <v>3</v>
      </c>
      <c r="AC11" s="98">
        <f>AA11-AB11</f>
        <v>-1</v>
      </c>
      <c r="AD11" s="104"/>
      <c r="AE11" s="104"/>
      <c r="AF11" s="104"/>
      <c r="AG11" s="181">
        <f>Z11*100000+AA11*10-AB11*9</f>
        <v>199993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2</v>
      </c>
      <c r="AK11" s="98">
        <f t="shared" si="1"/>
        <v>2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199993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2</v>
      </c>
      <c r="AV11" s="71">
        <f t="shared" si="2"/>
        <v>2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6</v>
      </c>
      <c r="BE11" s="30">
        <f>VLOOKUP(2,AS10:AW13,4,FALSE)</f>
        <v>4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0</v>
      </c>
      <c r="X12" s="113"/>
      <c r="Y12" s="98"/>
      <c r="Z12" s="186">
        <f>O16</f>
        <v>7</v>
      </c>
      <c r="AA12" s="186">
        <f>S16</f>
        <v>4</v>
      </c>
      <c r="AB12" s="186">
        <f>W16</f>
        <v>1</v>
      </c>
      <c r="AC12" s="186">
        <f>AA12-AB12</f>
        <v>3</v>
      </c>
      <c r="AD12" s="187"/>
      <c r="AE12" s="187"/>
      <c r="AF12" s="187"/>
      <c r="AG12" s="181">
        <f>Z12*100000+AA12*10-AB12*9</f>
        <v>700031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4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4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2</v>
      </c>
      <c r="BE12" s="124">
        <f>VLOOKUP(3,AS10:AW13,4,FALSE)</f>
        <v>2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1</v>
      </c>
      <c r="AA13" s="183">
        <f>T16</f>
        <v>3</v>
      </c>
      <c r="AB13" s="183">
        <f>X16</f>
        <v>6</v>
      </c>
      <c r="AC13" s="183">
        <f>AA13-AB13</f>
        <v>-3</v>
      </c>
      <c r="AD13" s="184"/>
      <c r="AE13" s="184"/>
      <c r="AF13" s="184"/>
      <c r="AG13" s="181">
        <f>Z13*100000+AA13*10-AB13*9</f>
        <v>99976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1</v>
      </c>
      <c r="AK13" s="183">
        <f t="shared" si="1"/>
        <v>3</v>
      </c>
      <c r="AL13" s="183">
        <f t="shared" si="1"/>
        <v>6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99976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1</v>
      </c>
      <c r="AV13" s="71">
        <f t="shared" si="2"/>
        <v>3</v>
      </c>
      <c r="AW13" s="71">
        <f t="shared" si="2"/>
        <v>6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1</v>
      </c>
      <c r="BE13" s="124">
        <f>VLOOKUP(4,AS10:AW13,4,FALSE)</f>
        <v>3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600013</v>
      </c>
      <c r="AO14" s="176">
        <f>AG11+SUM(AO10:AO13)</f>
        <v>199993</v>
      </c>
      <c r="AP14" s="176">
        <f>AG12+SUM(AP10:AP13)</f>
        <v>700031</v>
      </c>
      <c r="AQ14" s="176">
        <f>AG13+SUM(AQ10:AQ13)</f>
        <v>99976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0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0</v>
      </c>
      <c r="S15" s="113">
        <f>G15</f>
        <v>0</v>
      </c>
      <c r="T15" s="113"/>
      <c r="U15" s="113"/>
      <c r="V15" s="113">
        <f>G15</f>
        <v>0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1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6</v>
      </c>
      <c r="N16" s="107">
        <f t="shared" si="3"/>
        <v>2</v>
      </c>
      <c r="O16" s="107">
        <f t="shared" si="3"/>
        <v>7</v>
      </c>
      <c r="P16" s="107">
        <f t="shared" si="3"/>
        <v>1</v>
      </c>
      <c r="Q16" s="107">
        <f t="shared" si="3"/>
        <v>4</v>
      </c>
      <c r="R16" s="107">
        <f t="shared" si="3"/>
        <v>2</v>
      </c>
      <c r="S16" s="107">
        <f t="shared" si="3"/>
        <v>4</v>
      </c>
      <c r="T16" s="107">
        <f t="shared" si="3"/>
        <v>3</v>
      </c>
      <c r="U16" s="107">
        <f t="shared" si="3"/>
        <v>3</v>
      </c>
      <c r="V16" s="107">
        <f t="shared" si="3"/>
        <v>3</v>
      </c>
      <c r="W16" s="107">
        <f t="shared" si="3"/>
        <v>1</v>
      </c>
      <c r="X16" s="107">
        <f t="shared" si="3"/>
        <v>6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2</v>
      </c>
      <c r="BO16" s="116" t="s">
        <v>13</v>
      </c>
      <c r="BP16" s="214">
        <v>0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11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3</v>
      </c>
      <c r="R21" s="113">
        <f>G21</f>
        <v>0</v>
      </c>
      <c r="S21" s="113"/>
      <c r="T21" s="113"/>
      <c r="U21" s="113">
        <f>G21</f>
        <v>0</v>
      </c>
      <c r="V21" s="113">
        <f>E21</f>
        <v>3</v>
      </c>
      <c r="W21" s="113"/>
      <c r="X21" s="113"/>
      <c r="Y21" s="98"/>
      <c r="Z21" s="179">
        <f>M27</f>
        <v>6</v>
      </c>
      <c r="AA21" s="179">
        <f>Q27</f>
        <v>6</v>
      </c>
      <c r="AB21" s="179">
        <f>U27</f>
        <v>3</v>
      </c>
      <c r="AC21" s="179">
        <f>AA21-AB21</f>
        <v>3</v>
      </c>
      <c r="AD21" s="180"/>
      <c r="AE21" s="180"/>
      <c r="AF21" s="180"/>
      <c r="AG21" s="181">
        <f>Z21*100000+AA21*10-AB21*9</f>
        <v>600033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6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600033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6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8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3</v>
      </c>
      <c r="AB22" s="98">
        <f>V27</f>
        <v>8</v>
      </c>
      <c r="AC22" s="98">
        <f>AA22-AB22</f>
        <v>-5</v>
      </c>
      <c r="AD22" s="104"/>
      <c r="AE22" s="104"/>
      <c r="AF22" s="104"/>
      <c r="AG22" s="181">
        <f>Z22*100000+AA22*10-AB22*9</f>
        <v>99958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3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99958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3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9</v>
      </c>
      <c r="AA23" s="186">
        <f>S27</f>
        <v>8</v>
      </c>
      <c r="AB23" s="186">
        <f>W27</f>
        <v>3</v>
      </c>
      <c r="AC23" s="186">
        <f>AA23-AB23</f>
        <v>5</v>
      </c>
      <c r="AD23" s="187"/>
      <c r="AE23" s="187"/>
      <c r="AF23" s="187"/>
      <c r="AG23" s="181">
        <f>Z23*100000+AA23*10-AB23*9</f>
        <v>900053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8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900053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8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1</v>
      </c>
      <c r="BE23" s="124">
        <f>VLOOKUP(3,AS21:AW24,4,FALSE)</f>
        <v>4</v>
      </c>
      <c r="BF23" s="116" t="s">
        <v>13</v>
      </c>
      <c r="BG23" s="124">
        <f>VLOOKUP(3,AS21:AW24,5,FALSE)</f>
        <v>7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0</v>
      </c>
      <c r="BO23" s="116" t="s">
        <v>13</v>
      </c>
      <c r="BP23" s="214">
        <v>3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2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2</v>
      </c>
      <c r="Y24" s="98"/>
      <c r="Z24" s="183">
        <f>P27</f>
        <v>1</v>
      </c>
      <c r="AA24" s="183">
        <f>T27</f>
        <v>4</v>
      </c>
      <c r="AB24" s="183">
        <f>X27</f>
        <v>7</v>
      </c>
      <c r="AC24" s="183">
        <f>AA24-AB24</f>
        <v>-3</v>
      </c>
      <c r="AD24" s="184"/>
      <c r="AE24" s="184"/>
      <c r="AF24" s="184"/>
      <c r="AG24" s="181">
        <f>Z24*100000+AA24*10-AB24*9</f>
        <v>99977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1</v>
      </c>
      <c r="AK24" s="183">
        <f t="shared" si="5"/>
        <v>4</v>
      </c>
      <c r="AL24" s="183">
        <f t="shared" si="5"/>
        <v>7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99977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1</v>
      </c>
      <c r="AV24" s="71">
        <f t="shared" si="6"/>
        <v>4</v>
      </c>
      <c r="AW24" s="71">
        <f t="shared" si="6"/>
        <v>7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3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600033</v>
      </c>
      <c r="AO25" s="176">
        <f>AG22+SUM(AO21:AO24)</f>
        <v>99958</v>
      </c>
      <c r="AP25" s="176">
        <f>AG23+SUM(AP21:AP24)</f>
        <v>900053</v>
      </c>
      <c r="AQ25" s="176">
        <f>AG24+SUM(AQ21:AQ24)</f>
        <v>99977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2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>
        <v>4</v>
      </c>
      <c r="BV25" s="116" t="s">
        <v>13</v>
      </c>
      <c r="BW25" s="214">
        <v>3</v>
      </c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3</v>
      </c>
      <c r="T26" s="113"/>
      <c r="U26" s="113"/>
      <c r="V26" s="113">
        <f>G26</f>
        <v>3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1</v>
      </c>
      <c r="O27" s="107">
        <f t="shared" si="7"/>
        <v>9</v>
      </c>
      <c r="P27" s="107">
        <f t="shared" si="7"/>
        <v>1</v>
      </c>
      <c r="Q27" s="107">
        <f t="shared" si="7"/>
        <v>6</v>
      </c>
      <c r="R27" s="107">
        <f t="shared" si="7"/>
        <v>3</v>
      </c>
      <c r="S27" s="107">
        <f t="shared" si="7"/>
        <v>8</v>
      </c>
      <c r="T27" s="107">
        <f t="shared" si="7"/>
        <v>4</v>
      </c>
      <c r="U27" s="107">
        <f t="shared" si="7"/>
        <v>3</v>
      </c>
      <c r="V27" s="107">
        <f t="shared" si="7"/>
        <v>8</v>
      </c>
      <c r="W27" s="107">
        <f t="shared" si="7"/>
        <v>3</v>
      </c>
      <c r="X27" s="107">
        <f t="shared" si="7"/>
        <v>7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21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3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3</v>
      </c>
      <c r="R32" s="113">
        <f>G32</f>
        <v>0</v>
      </c>
      <c r="S32" s="113"/>
      <c r="T32" s="113"/>
      <c r="U32" s="113">
        <f>G32</f>
        <v>0</v>
      </c>
      <c r="V32" s="113">
        <f>E32</f>
        <v>3</v>
      </c>
      <c r="W32" s="113"/>
      <c r="X32" s="113"/>
      <c r="Y32" s="98"/>
      <c r="Z32" s="179">
        <f>M38</f>
        <v>9</v>
      </c>
      <c r="AA32" s="179">
        <f>Q38</f>
        <v>8</v>
      </c>
      <c r="AB32" s="179">
        <f>U38</f>
        <v>1</v>
      </c>
      <c r="AC32" s="179">
        <f>AA32-AB32</f>
        <v>7</v>
      </c>
      <c r="AD32" s="180"/>
      <c r="AE32" s="180"/>
      <c r="AF32" s="180"/>
      <c r="AG32" s="181">
        <f>Z32*100000+AA32*10-AB32*9</f>
        <v>900071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8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900071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8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8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>
        <v>5</v>
      </c>
      <c r="BV32" s="116" t="s">
        <v>13</v>
      </c>
      <c r="BW32" s="214">
        <v>4</v>
      </c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4</v>
      </c>
      <c r="AA33" s="98">
        <f>R38</f>
        <v>1</v>
      </c>
      <c r="AB33" s="98">
        <f>V38</f>
        <v>3</v>
      </c>
      <c r="AC33" s="98">
        <f>AA33-AB33</f>
        <v>-2</v>
      </c>
      <c r="AD33" s="104"/>
      <c r="AE33" s="104"/>
      <c r="AF33" s="104"/>
      <c r="AG33" s="181">
        <f>Z33*100000+AA33*10-AB33*9</f>
        <v>399983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4</v>
      </c>
      <c r="AK33" s="98">
        <f t="shared" si="9"/>
        <v>1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399983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4</v>
      </c>
      <c r="AV33" s="71">
        <f t="shared" si="10"/>
        <v>1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3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5</v>
      </c>
      <c r="AC34" s="186">
        <f>AA34-AB34</f>
        <v>-5</v>
      </c>
      <c r="AD34" s="187"/>
      <c r="AE34" s="187"/>
      <c r="AF34" s="187"/>
      <c r="AG34" s="181">
        <f>Z34*100000+AA34*10-AB34*9</f>
        <v>-45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-45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4</v>
      </c>
      <c r="BE34" s="124">
        <f>VLOOKUP(3,AS32:AW35,4,FALSE)</f>
        <v>1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0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0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0</v>
      </c>
      <c r="Y35" s="98"/>
      <c r="Z35" s="183">
        <f>P38</f>
        <v>4</v>
      </c>
      <c r="AA35" s="183">
        <f>T38</f>
        <v>3</v>
      </c>
      <c r="AB35" s="183">
        <f>X38</f>
        <v>3</v>
      </c>
      <c r="AC35" s="183">
        <f>AA35-AB35</f>
        <v>0</v>
      </c>
      <c r="AD35" s="184"/>
      <c r="AE35" s="184"/>
      <c r="AF35" s="184"/>
      <c r="AG35" s="181">
        <f>Z35*100000+AA35*10-AB35*9</f>
        <v>400003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3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400003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3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5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3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3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3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900071</v>
      </c>
      <c r="AO36" s="176">
        <f>AG33+SUM(AO32:AO35)</f>
        <v>399983</v>
      </c>
      <c r="AP36" s="176">
        <f>AG34+SUM(AP32:AP35)</f>
        <v>-45</v>
      </c>
      <c r="AQ36" s="176">
        <f>AG35+SUM(AQ32:AQ35)</f>
        <v>400003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0</v>
      </c>
      <c r="P38" s="107">
        <f t="shared" si="11"/>
        <v>4</v>
      </c>
      <c r="Q38" s="107">
        <f t="shared" si="11"/>
        <v>8</v>
      </c>
      <c r="R38" s="107">
        <f t="shared" si="11"/>
        <v>1</v>
      </c>
      <c r="S38" s="107">
        <f t="shared" si="11"/>
        <v>0</v>
      </c>
      <c r="T38" s="107">
        <f t="shared" si="11"/>
        <v>3</v>
      </c>
      <c r="U38" s="107">
        <f t="shared" si="11"/>
        <v>1</v>
      </c>
      <c r="V38" s="107">
        <f t="shared" si="11"/>
        <v>3</v>
      </c>
      <c r="W38" s="107">
        <f t="shared" si="11"/>
        <v>5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27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3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3</v>
      </c>
      <c r="R43" s="113">
        <f>G43</f>
        <v>2</v>
      </c>
      <c r="S43" s="113"/>
      <c r="T43" s="113"/>
      <c r="U43" s="113">
        <f>G43</f>
        <v>2</v>
      </c>
      <c r="V43" s="113">
        <f>E43</f>
        <v>3</v>
      </c>
      <c r="W43" s="113"/>
      <c r="X43" s="113"/>
      <c r="Y43" s="98"/>
      <c r="Z43" s="179">
        <f>M49</f>
        <v>9</v>
      </c>
      <c r="AA43" s="179">
        <f>Q49</f>
        <v>7</v>
      </c>
      <c r="AB43" s="179">
        <f>U49</f>
        <v>3</v>
      </c>
      <c r="AC43" s="179">
        <f>AA43-AB43</f>
        <v>4</v>
      </c>
      <c r="AD43" s="180"/>
      <c r="AE43" s="180"/>
      <c r="AF43" s="180"/>
      <c r="AG43" s="181">
        <f>Z43*100000+AA43*10-AB43*9</f>
        <v>900043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9</v>
      </c>
      <c r="AK43" s="179">
        <f t="shared" si="13"/>
        <v>7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900043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9</v>
      </c>
      <c r="AV43" s="71">
        <f t="shared" si="14"/>
        <v>7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9</v>
      </c>
      <c r="BE43" s="63">
        <f>VLOOKUP(1,AS43:AW46,4,FALSE)</f>
        <v>7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4</v>
      </c>
      <c r="AA44" s="98">
        <f>R49</f>
        <v>4</v>
      </c>
      <c r="AB44" s="98">
        <f>V49</f>
        <v>4</v>
      </c>
      <c r="AC44" s="98">
        <f>AA44-AB44</f>
        <v>0</v>
      </c>
      <c r="AD44" s="104"/>
      <c r="AE44" s="104"/>
      <c r="AF44" s="104"/>
      <c r="AG44" s="181">
        <f>Z44*100000+AA44*10-AB44*9</f>
        <v>400004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4</v>
      </c>
      <c r="AL44" s="98">
        <f t="shared" si="13"/>
        <v>4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400004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4</v>
      </c>
      <c r="AW44" s="71">
        <f t="shared" si="14"/>
        <v>4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4</v>
      </c>
      <c r="BF44" s="116" t="s">
        <v>13</v>
      </c>
      <c r="BG44" s="67">
        <f>VLOOKUP(2,AS43:AW46,5,FALSE)</f>
        <v>4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72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1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1</v>
      </c>
      <c r="X45" s="113"/>
      <c r="Y45" s="98"/>
      <c r="Z45" s="186">
        <f>O49</f>
        <v>2</v>
      </c>
      <c r="AA45" s="186">
        <f>S49</f>
        <v>2</v>
      </c>
      <c r="AB45" s="186">
        <f>W49</f>
        <v>3</v>
      </c>
      <c r="AC45" s="186">
        <f>AA45-AB45</f>
        <v>-1</v>
      </c>
      <c r="AD45" s="187"/>
      <c r="AE45" s="187"/>
      <c r="AF45" s="187"/>
      <c r="AG45" s="181">
        <f>Z45*100000+AA45*10-AB45*9</f>
        <v>199993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2</v>
      </c>
      <c r="AK45" s="186">
        <f t="shared" si="13"/>
        <v>2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199993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2</v>
      </c>
      <c r="AV45" s="71">
        <f t="shared" si="14"/>
        <v>2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2</v>
      </c>
      <c r="BE45" s="124">
        <f>VLOOKUP(3,AS43:AW46,4,FALSE)</f>
        <v>2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1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1</v>
      </c>
      <c r="Y46" s="98"/>
      <c r="Z46" s="183">
        <f>P49</f>
        <v>1</v>
      </c>
      <c r="AA46" s="183">
        <f>T49</f>
        <v>2</v>
      </c>
      <c r="AB46" s="183">
        <f>X49</f>
        <v>5</v>
      </c>
      <c r="AC46" s="183">
        <f>AA46-AB46</f>
        <v>-3</v>
      </c>
      <c r="AD46" s="184"/>
      <c r="AE46" s="184"/>
      <c r="AF46" s="184"/>
      <c r="AG46" s="181">
        <f>Z46*100000+AA46*10-AB46*9</f>
        <v>99975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2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99975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2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3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3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3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900043</v>
      </c>
      <c r="AO47" s="176">
        <f>AG44+SUM(AO43:AO46)</f>
        <v>400004</v>
      </c>
      <c r="AP47" s="176">
        <f>AG45+SUM(AP43:AP46)</f>
        <v>199993</v>
      </c>
      <c r="AQ47" s="176">
        <f>AG46+SUM(AQ43:AQ46)</f>
        <v>99975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9</v>
      </c>
      <c r="N49" s="107">
        <f t="shared" ref="N49:X49" si="15">SUM(N43:N48)</f>
        <v>4</v>
      </c>
      <c r="O49" s="107">
        <f t="shared" si="15"/>
        <v>2</v>
      </c>
      <c r="P49" s="107">
        <f t="shared" si="15"/>
        <v>1</v>
      </c>
      <c r="Q49" s="107">
        <f t="shared" si="15"/>
        <v>7</v>
      </c>
      <c r="R49" s="107">
        <f t="shared" si="15"/>
        <v>4</v>
      </c>
      <c r="S49" s="107">
        <f t="shared" si="15"/>
        <v>2</v>
      </c>
      <c r="T49" s="107">
        <f t="shared" si="15"/>
        <v>2</v>
      </c>
      <c r="U49" s="107">
        <f t="shared" si="15"/>
        <v>3</v>
      </c>
      <c r="V49" s="107">
        <f t="shared" si="15"/>
        <v>4</v>
      </c>
      <c r="W49" s="107">
        <f t="shared" si="15"/>
        <v>3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149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13</v>
      </c>
      <c r="CG49" s="118">
        <f>CF16+CF27+CF38+CF49</f>
        <v>72</v>
      </c>
      <c r="CH49" s="98"/>
      <c r="CI49" s="98"/>
      <c r="CJ49" s="98"/>
      <c r="CK49" s="98"/>
      <c r="CL49" s="98"/>
      <c r="CM49" s="121">
        <f>CM41+CG49</f>
        <v>149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353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Barbara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Barbara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74">
        <v>1</v>
      </c>
      <c r="F10" s="115" t="s">
        <v>13</v>
      </c>
      <c r="G10" s="275">
        <v>2</v>
      </c>
      <c r="H10" s="8" t="s">
        <v>42</v>
      </c>
      <c r="I10" s="9"/>
      <c r="J10" s="98"/>
      <c r="K10" s="98"/>
      <c r="L10" s="104">
        <f t="shared" ref="L10:L15" si="0">IF(E10-G10&gt;0,1,IF(G10=E10,0,-1))</f>
        <v>-1</v>
      </c>
      <c r="M10" s="113">
        <f>IF($E10="",0,IF($E10&gt;$G10,3,IF($E10=G10,1,0)))</f>
        <v>0</v>
      </c>
      <c r="N10" s="113">
        <f>IF($G10="",0,IF($E10&gt;$G10,0,IF($E10=G10,1,3)))</f>
        <v>3</v>
      </c>
      <c r="O10" s="114"/>
      <c r="P10" s="114"/>
      <c r="Q10" s="113">
        <f>E10</f>
        <v>1</v>
      </c>
      <c r="R10" s="113">
        <f>G10</f>
        <v>2</v>
      </c>
      <c r="S10" s="113"/>
      <c r="T10" s="113"/>
      <c r="U10" s="113">
        <f>G10</f>
        <v>2</v>
      </c>
      <c r="V10" s="113">
        <f>E10</f>
        <v>1</v>
      </c>
      <c r="W10" s="113"/>
      <c r="X10" s="113"/>
      <c r="Y10" s="98"/>
      <c r="Z10" s="179">
        <f>M16</f>
        <v>1</v>
      </c>
      <c r="AA10" s="179">
        <f>Q16</f>
        <v>2</v>
      </c>
      <c r="AB10" s="179">
        <f>U16</f>
        <v>5</v>
      </c>
      <c r="AC10" s="179">
        <f>AA10-AB10</f>
        <v>-3</v>
      </c>
      <c r="AD10" s="180"/>
      <c r="AE10" s="180"/>
      <c r="AF10" s="180"/>
      <c r="AG10" s="181">
        <f>Z10*100000+AA10*10-AB10*9</f>
        <v>99975</v>
      </c>
      <c r="AH10" s="182">
        <f>IF(AG10="","",RANK(AG10,AG10:AG13,0)+ROW(A1)%%)</f>
        <v>4.0000999999999998</v>
      </c>
      <c r="AI10" s="182" t="str">
        <f>C10</f>
        <v>Polen</v>
      </c>
      <c r="AJ10" s="179">
        <f t="shared" ref="AJ10:AL13" si="1">Z10</f>
        <v>1</v>
      </c>
      <c r="AK10" s="179">
        <f t="shared" si="1"/>
        <v>2</v>
      </c>
      <c r="AL10" s="179">
        <f t="shared" si="1"/>
        <v>5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99975</v>
      </c>
      <c r="AS10" s="80">
        <f>ROUND(IF(AR10="","",RANK(AR10,AR10:AR13,0)+ROW(A1)%%),0)</f>
        <v>4</v>
      </c>
      <c r="AT10" s="71" t="str">
        <f t="shared" ref="AT10:AW13" si="2">AI10</f>
        <v>Polen</v>
      </c>
      <c r="AU10" s="71">
        <f t="shared" si="2"/>
        <v>1</v>
      </c>
      <c r="AV10" s="71">
        <f t="shared" si="2"/>
        <v>2</v>
      </c>
      <c r="AW10" s="71">
        <f t="shared" si="2"/>
        <v>5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5</v>
      </c>
      <c r="BE10" s="20">
        <f>VLOOKUP(1,AS10:AW13,4,FALSE)</f>
        <v>5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74">
        <v>2</v>
      </c>
      <c r="F11" s="115" t="s">
        <v>13</v>
      </c>
      <c r="G11" s="275">
        <v>2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2</v>
      </c>
      <c r="T11" s="113">
        <f>G11</f>
        <v>2</v>
      </c>
      <c r="U11" s="113"/>
      <c r="V11" s="113"/>
      <c r="W11" s="113">
        <f>G11</f>
        <v>2</v>
      </c>
      <c r="X11" s="113">
        <f>E11</f>
        <v>2</v>
      </c>
      <c r="Y11" s="98"/>
      <c r="Z11" s="98">
        <f>N16</f>
        <v>5</v>
      </c>
      <c r="AA11" s="98">
        <f>R16</f>
        <v>4</v>
      </c>
      <c r="AB11" s="98">
        <f>V16</f>
        <v>3</v>
      </c>
      <c r="AC11" s="98">
        <f>AA11-AB11</f>
        <v>1</v>
      </c>
      <c r="AD11" s="104"/>
      <c r="AE11" s="104"/>
      <c r="AF11" s="104"/>
      <c r="AG11" s="181">
        <f>Z11*100000+AA11*10-AB11*9</f>
        <v>500013</v>
      </c>
      <c r="AH11" s="107">
        <f>IF(AG11="","",RANK(AG11,AG10:AG13,0)+ROW(A1)%%)</f>
        <v>2.0001000000000002</v>
      </c>
      <c r="AI11" s="107" t="str">
        <f>H10</f>
        <v>Griechenland</v>
      </c>
      <c r="AJ11" s="98">
        <f t="shared" si="1"/>
        <v>5</v>
      </c>
      <c r="AK11" s="98">
        <f t="shared" si="1"/>
        <v>4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500013</v>
      </c>
      <c r="AS11" s="80">
        <f>ROUND(IF(AR11="","",RANK(AR11,AR10:AR13,0)+ROW(A1)%%),0)</f>
        <v>2</v>
      </c>
      <c r="AT11" s="71" t="str">
        <f t="shared" si="2"/>
        <v>Griechenland</v>
      </c>
      <c r="AU11" s="71">
        <f t="shared" si="2"/>
        <v>5</v>
      </c>
      <c r="AV11" s="71">
        <f t="shared" si="2"/>
        <v>4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Griechenland</v>
      </c>
      <c r="BC11" s="28"/>
      <c r="BD11" s="29">
        <f>VLOOKUP(2,AS10:AW13,3,FALSE)</f>
        <v>5</v>
      </c>
      <c r="BE11" s="30">
        <f>VLOOKUP(2,AS10:AW13,4,FALSE)</f>
        <v>4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Griechenland</v>
      </c>
      <c r="CJ11" s="98" t="str">
        <f>Spielplan!BQ12</f>
        <v>Griechenland</v>
      </c>
      <c r="CK11" s="98">
        <f>IF(CI11=CJ11,Punktemodus!$B$11,0)</f>
        <v>7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74">
        <v>0</v>
      </c>
      <c r="F12" s="115" t="s">
        <v>13</v>
      </c>
      <c r="G12" s="275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0</v>
      </c>
      <c r="X12" s="113"/>
      <c r="Y12" s="98"/>
      <c r="Z12" s="186">
        <f>O16</f>
        <v>5</v>
      </c>
      <c r="AA12" s="186">
        <f>S16</f>
        <v>5</v>
      </c>
      <c r="AB12" s="186">
        <f>W16</f>
        <v>3</v>
      </c>
      <c r="AC12" s="186">
        <f>AA12-AB12</f>
        <v>2</v>
      </c>
      <c r="AD12" s="187"/>
      <c r="AE12" s="187"/>
      <c r="AF12" s="187"/>
      <c r="AG12" s="181">
        <f>Z12*100000+AA12*10-AB12*9</f>
        <v>500023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5</v>
      </c>
      <c r="AK12" s="186">
        <f t="shared" si="1"/>
        <v>5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500023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5</v>
      </c>
      <c r="AV12" s="71">
        <f t="shared" si="2"/>
        <v>5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3</v>
      </c>
      <c r="BE12" s="124">
        <f>VLOOKUP(3,AS10:AW13,4,FALSE)</f>
        <v>4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Griechenland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74">
        <v>1</v>
      </c>
      <c r="F13" s="115" t="s">
        <v>13</v>
      </c>
      <c r="G13" s="275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3</v>
      </c>
      <c r="AA13" s="183">
        <f>T16</f>
        <v>4</v>
      </c>
      <c r="AB13" s="183">
        <f>X16</f>
        <v>4</v>
      </c>
      <c r="AC13" s="183">
        <f>AA13-AB13</f>
        <v>0</v>
      </c>
      <c r="AD13" s="184"/>
      <c r="AE13" s="184"/>
      <c r="AF13" s="184"/>
      <c r="AG13" s="181">
        <f>Z13*100000+AA13*10-AB13*9</f>
        <v>300004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3</v>
      </c>
      <c r="AK13" s="183">
        <f t="shared" si="1"/>
        <v>4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300004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3</v>
      </c>
      <c r="AV13" s="71">
        <f t="shared" si="2"/>
        <v>4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Polen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74">
        <v>1</v>
      </c>
      <c r="F14" s="115" t="s">
        <v>13</v>
      </c>
      <c r="G14" s="275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99975</v>
      </c>
      <c r="AO14" s="176">
        <f>AG11+SUM(AO10:AO13)</f>
        <v>500013</v>
      </c>
      <c r="AP14" s="176">
        <f>AG12+SUM(AP10:AP13)</f>
        <v>500023</v>
      </c>
      <c r="AQ14" s="176">
        <f>AG13+SUM(AQ10:AQ13)</f>
        <v>300004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Kroatien</v>
      </c>
      <c r="BM14" s="24"/>
      <c r="BN14" s="214">
        <v>1</v>
      </c>
      <c r="BO14" s="116" t="s">
        <v>13</v>
      </c>
      <c r="BP14" s="214">
        <v>3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Kroatien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74">
        <v>1</v>
      </c>
      <c r="F15" s="115" t="s">
        <v>13</v>
      </c>
      <c r="G15" s="275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1</v>
      </c>
      <c r="N16" s="107">
        <f t="shared" si="3"/>
        <v>5</v>
      </c>
      <c r="O16" s="107">
        <f t="shared" si="3"/>
        <v>5</v>
      </c>
      <c r="P16" s="107">
        <f t="shared" si="3"/>
        <v>3</v>
      </c>
      <c r="Q16" s="107">
        <f t="shared" si="3"/>
        <v>2</v>
      </c>
      <c r="R16" s="107">
        <f t="shared" si="3"/>
        <v>4</v>
      </c>
      <c r="S16" s="107">
        <f t="shared" si="3"/>
        <v>5</v>
      </c>
      <c r="T16" s="107">
        <f t="shared" si="3"/>
        <v>4</v>
      </c>
      <c r="U16" s="107">
        <f t="shared" si="3"/>
        <v>5</v>
      </c>
      <c r="V16" s="107">
        <f t="shared" si="3"/>
        <v>3</v>
      </c>
      <c r="W16" s="107">
        <f t="shared" si="3"/>
        <v>3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Schweden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4</v>
      </c>
      <c r="CG16" s="98"/>
      <c r="CH16" s="105" t="s">
        <v>128</v>
      </c>
      <c r="CI16" s="98" t="str">
        <f>BL16</f>
        <v>Schweden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7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76">
        <v>2</v>
      </c>
      <c r="F21" s="115" t="s">
        <v>13</v>
      </c>
      <c r="G21" s="277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6</v>
      </c>
      <c r="AB21" s="179">
        <f>U27</f>
        <v>2</v>
      </c>
      <c r="AC21" s="179">
        <f>AA21-AB21</f>
        <v>4</v>
      </c>
      <c r="AD21" s="180"/>
      <c r="AE21" s="180"/>
      <c r="AF21" s="180"/>
      <c r="AG21" s="181">
        <f>Z21*100000+AA21*10-AB21*9</f>
        <v>600042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6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600042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6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7</v>
      </c>
      <c r="BF21" s="116" t="s">
        <v>13</v>
      </c>
      <c r="BG21" s="44">
        <f>VLOOKUP(1,AS21:AW24,5,FALSE)</f>
        <v>1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76">
        <v>3</v>
      </c>
      <c r="F22" s="115" t="s">
        <v>13</v>
      </c>
      <c r="G22" s="277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6</v>
      </c>
      <c r="AC22" s="98">
        <f>AA22-AB22</f>
        <v>-5</v>
      </c>
      <c r="AD22" s="104"/>
      <c r="AE22" s="104"/>
      <c r="AF22" s="104"/>
      <c r="AG22" s="181">
        <f>Z22*100000+AA22*10-AB22*9</f>
        <v>99956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99956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6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76">
        <v>0</v>
      </c>
      <c r="F23" s="115" t="s">
        <v>13</v>
      </c>
      <c r="G23" s="277">
        <v>1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0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0</v>
      </c>
      <c r="X23" s="113"/>
      <c r="Y23" s="98"/>
      <c r="Z23" s="186">
        <f>O27</f>
        <v>9</v>
      </c>
      <c r="AA23" s="186">
        <f>S27</f>
        <v>7</v>
      </c>
      <c r="AB23" s="186">
        <f>W27</f>
        <v>1</v>
      </c>
      <c r="AC23" s="186">
        <f>AA23-AB23</f>
        <v>6</v>
      </c>
      <c r="AD23" s="187"/>
      <c r="AE23" s="187"/>
      <c r="AF23" s="187"/>
      <c r="AG23" s="181">
        <f>Z23*100000+AA23*10-AB23*9</f>
        <v>900061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7</v>
      </c>
      <c r="AL23" s="186">
        <f t="shared" si="5"/>
        <v>1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900061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7</v>
      </c>
      <c r="AW23" s="71">
        <f t="shared" si="6"/>
        <v>1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1</v>
      </c>
      <c r="BE23" s="124">
        <f>VLOOKUP(3,AS21:AW24,4,FALSE)</f>
        <v>3</v>
      </c>
      <c r="BF23" s="116" t="s">
        <v>13</v>
      </c>
      <c r="BG23" s="124">
        <f>VLOOKUP(3,AS21:AW24,5,FALSE)</f>
        <v>8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Frankreich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5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76">
        <v>1</v>
      </c>
      <c r="F24" s="115" t="s">
        <v>13</v>
      </c>
      <c r="G24" s="277">
        <v>1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1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1</v>
      </c>
      <c r="Y24" s="98"/>
      <c r="Z24" s="183">
        <f>P27</f>
        <v>1</v>
      </c>
      <c r="AA24" s="183">
        <f>T27</f>
        <v>3</v>
      </c>
      <c r="AB24" s="183">
        <f>X27</f>
        <v>8</v>
      </c>
      <c r="AC24" s="183">
        <f>AA24-AB24</f>
        <v>-5</v>
      </c>
      <c r="AD24" s="184"/>
      <c r="AE24" s="184"/>
      <c r="AF24" s="184"/>
      <c r="AG24" s="181">
        <f>Z24*100000+AA24*10-AB24*9</f>
        <v>99958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1</v>
      </c>
      <c r="AK24" s="183">
        <f t="shared" si="5"/>
        <v>3</v>
      </c>
      <c r="AL24" s="183">
        <f t="shared" si="5"/>
        <v>8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99958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1</v>
      </c>
      <c r="AV24" s="71">
        <f t="shared" si="6"/>
        <v>3</v>
      </c>
      <c r="AW24" s="71">
        <f t="shared" si="6"/>
        <v>8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76">
        <v>4</v>
      </c>
      <c r="F25" s="115" t="s">
        <v>13</v>
      </c>
      <c r="G25" s="277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4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4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600042</v>
      </c>
      <c r="AO25" s="176">
        <f>AG22+SUM(AO21:AO24)</f>
        <v>99956</v>
      </c>
      <c r="AP25" s="176">
        <f>AG23+SUM(AP21:AP24)</f>
        <v>900061</v>
      </c>
      <c r="AQ25" s="176">
        <f>AG24+SUM(AQ21:AQ24)</f>
        <v>99958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Frankreich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76">
        <v>0</v>
      </c>
      <c r="F26" s="115" t="s">
        <v>13</v>
      </c>
      <c r="G26" s="277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1</v>
      </c>
      <c r="O27" s="107">
        <f t="shared" si="7"/>
        <v>9</v>
      </c>
      <c r="P27" s="107">
        <f t="shared" si="7"/>
        <v>1</v>
      </c>
      <c r="Q27" s="107">
        <f t="shared" si="7"/>
        <v>6</v>
      </c>
      <c r="R27" s="107">
        <f t="shared" si="7"/>
        <v>1</v>
      </c>
      <c r="S27" s="107">
        <f t="shared" si="7"/>
        <v>7</v>
      </c>
      <c r="T27" s="107">
        <f t="shared" si="7"/>
        <v>3</v>
      </c>
      <c r="U27" s="107">
        <f t="shared" si="7"/>
        <v>2</v>
      </c>
      <c r="V27" s="107">
        <f t="shared" si="7"/>
        <v>6</v>
      </c>
      <c r="W27" s="107">
        <f t="shared" si="7"/>
        <v>1</v>
      </c>
      <c r="X27" s="107">
        <f t="shared" si="7"/>
        <v>8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15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78">
        <v>2</v>
      </c>
      <c r="F32" s="115" t="s">
        <v>13</v>
      </c>
      <c r="G32" s="279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7</v>
      </c>
      <c r="AB32" s="179">
        <f>U38</f>
        <v>4</v>
      </c>
      <c r="AC32" s="179">
        <f>AA32-AB32</f>
        <v>3</v>
      </c>
      <c r="AD32" s="180"/>
      <c r="AE32" s="180"/>
      <c r="AF32" s="180"/>
      <c r="AG32" s="181">
        <f>Z32*100000+AA32*10-AB32*9</f>
        <v>700034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7</v>
      </c>
      <c r="AL32" s="179">
        <f t="shared" si="9"/>
        <v>4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700034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7</v>
      </c>
      <c r="AW32" s="71">
        <f t="shared" si="10"/>
        <v>4</v>
      </c>
      <c r="AX32" s="85"/>
      <c r="AY32" s="85"/>
      <c r="AZ32" s="98"/>
      <c r="BA32" s="22">
        <v>1</v>
      </c>
      <c r="BB32" s="220" t="str">
        <f>IF(E32="",C32,VLOOKUP(1,AS32:AT35,2,FALSE))</f>
        <v>Kroatien</v>
      </c>
      <c r="BC32" s="50"/>
      <c r="BD32" s="25">
        <f>VLOOKUP(1,AS32:AW35,3,FALSE)</f>
        <v>7</v>
      </c>
      <c r="BE32" s="26">
        <f>VLOOKUP(1,AS32:AW35,4,FALSE)</f>
        <v>7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Frankreich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Frankreich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78">
        <v>0</v>
      </c>
      <c r="F33" s="115" t="s">
        <v>13</v>
      </c>
      <c r="G33" s="279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3</v>
      </c>
      <c r="U33" s="113"/>
      <c r="V33" s="113"/>
      <c r="W33" s="113">
        <f>G33</f>
        <v>3</v>
      </c>
      <c r="X33" s="113">
        <f>E33</f>
        <v>0</v>
      </c>
      <c r="Y33" s="98"/>
      <c r="Z33" s="98">
        <f>N38</f>
        <v>3</v>
      </c>
      <c r="AA33" s="98">
        <f>R38</f>
        <v>4</v>
      </c>
      <c r="AB33" s="98">
        <f>V38</f>
        <v>4</v>
      </c>
      <c r="AC33" s="98">
        <f>AA33-AB33</f>
        <v>0</v>
      </c>
      <c r="AD33" s="104"/>
      <c r="AE33" s="104"/>
      <c r="AF33" s="104"/>
      <c r="AG33" s="181">
        <f>Z33*100000+AA33*10-AB33*9</f>
        <v>300004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4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300004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4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7</v>
      </c>
      <c r="BE33" s="55">
        <f>VLOOKUP(2,AS32:AW35,4,FALSE)</f>
        <v>7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1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78">
        <v>3</v>
      </c>
      <c r="F34" s="115" t="s">
        <v>13</v>
      </c>
      <c r="G34" s="279">
        <v>1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1</v>
      </c>
      <c r="T34" s="113"/>
      <c r="U34" s="113">
        <f>G34</f>
        <v>1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1</v>
      </c>
      <c r="AB34" s="186">
        <f>W38</f>
        <v>8</v>
      </c>
      <c r="AC34" s="186">
        <f>AA34-AB34</f>
        <v>-7</v>
      </c>
      <c r="AD34" s="187"/>
      <c r="AE34" s="187"/>
      <c r="AF34" s="187"/>
      <c r="AG34" s="181">
        <f>Z34*100000+AA34*10-AB34*9</f>
        <v>-62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8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-62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8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5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78">
        <v>1</v>
      </c>
      <c r="F35" s="115" t="s">
        <v>13</v>
      </c>
      <c r="G35" s="279">
        <v>2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1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1</v>
      </c>
      <c r="Y35" s="98"/>
      <c r="Z35" s="183">
        <f>P38</f>
        <v>7</v>
      </c>
      <c r="AA35" s="183">
        <f>T38</f>
        <v>7</v>
      </c>
      <c r="AB35" s="183">
        <f>X38</f>
        <v>3</v>
      </c>
      <c r="AC35" s="183">
        <f>AA35-AB35</f>
        <v>4</v>
      </c>
      <c r="AD35" s="184"/>
      <c r="AE35" s="184"/>
      <c r="AF35" s="184"/>
      <c r="AG35" s="181">
        <f>Z35*100000+AA35*10-AB35*9</f>
        <v>700043</v>
      </c>
      <c r="AH35" s="185">
        <f>IF(AG35="","",RANK(AG35,AG32:AG35,0)+ROW(A23)%%)</f>
        <v>1.0023</v>
      </c>
      <c r="AI35" s="185" t="str">
        <f>H33</f>
        <v>Kroatien</v>
      </c>
      <c r="AJ35" s="183">
        <f t="shared" si="9"/>
        <v>7</v>
      </c>
      <c r="AK35" s="183">
        <f t="shared" si="9"/>
        <v>7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700043</v>
      </c>
      <c r="AS35" s="80">
        <f>ROUND(IF(AR35="","",RANK(AR35,AR32:AR35,0)+ROW(L26)%%),0)</f>
        <v>1</v>
      </c>
      <c r="AT35" s="71" t="str">
        <f t="shared" si="10"/>
        <v>Kroatien</v>
      </c>
      <c r="AU35" s="71">
        <f t="shared" si="10"/>
        <v>7</v>
      </c>
      <c r="AV35" s="71">
        <f t="shared" si="10"/>
        <v>7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8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78">
        <v>2</v>
      </c>
      <c r="F36" s="115" t="s">
        <v>13</v>
      </c>
      <c r="G36" s="279">
        <v>2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2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700034</v>
      </c>
      <c r="AO36" s="176">
        <f>AG33+SUM(AO32:AO35)</f>
        <v>300004</v>
      </c>
      <c r="AP36" s="176">
        <f>AG34+SUM(AP32:AP35)</f>
        <v>-62</v>
      </c>
      <c r="AQ36" s="176">
        <f>AG35+SUM(AQ32:AQ35)</f>
        <v>700043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0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78">
        <v>2</v>
      </c>
      <c r="F37" s="115" t="s">
        <v>13</v>
      </c>
      <c r="G37" s="279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0</v>
      </c>
      <c r="T37" s="113"/>
      <c r="U37" s="113"/>
      <c r="V37" s="113">
        <f>G37</f>
        <v>0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1</v>
      </c>
      <c r="CE37" s="98">
        <f>IF(E37=Spielplan!E37,IF(G37=Spielplan!G37,Punktemodus!$B$5,0),0)</f>
        <v>2</v>
      </c>
      <c r="CF37" s="117">
        <f>IF(Spielplan!E37&lt;&gt;"",SUM(BZ37:CE37),0)</f>
        <v>9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3</v>
      </c>
      <c r="O38" s="107">
        <f t="shared" si="11"/>
        <v>0</v>
      </c>
      <c r="P38" s="107">
        <f t="shared" si="11"/>
        <v>7</v>
      </c>
      <c r="Q38" s="107">
        <f t="shared" si="11"/>
        <v>7</v>
      </c>
      <c r="R38" s="107">
        <f t="shared" si="11"/>
        <v>4</v>
      </c>
      <c r="S38" s="107">
        <f t="shared" si="11"/>
        <v>1</v>
      </c>
      <c r="T38" s="107">
        <f t="shared" si="11"/>
        <v>7</v>
      </c>
      <c r="U38" s="107">
        <f t="shared" si="11"/>
        <v>4</v>
      </c>
      <c r="V38" s="107">
        <f t="shared" si="11"/>
        <v>4</v>
      </c>
      <c r="W38" s="107">
        <f t="shared" si="11"/>
        <v>8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22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45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80">
        <v>2</v>
      </c>
      <c r="F43" s="115" t="s">
        <v>13</v>
      </c>
      <c r="G43" s="281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6</v>
      </c>
      <c r="AA43" s="179">
        <f>Q49</f>
        <v>5</v>
      </c>
      <c r="AB43" s="179">
        <f>U49</f>
        <v>3</v>
      </c>
      <c r="AC43" s="179">
        <f>AA43-AB43</f>
        <v>2</v>
      </c>
      <c r="AD43" s="180"/>
      <c r="AE43" s="180"/>
      <c r="AF43" s="180"/>
      <c r="AG43" s="181">
        <f>Z43*100000+AA43*10-AB43*9</f>
        <v>600023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5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600023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5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Schweden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80">
        <v>0</v>
      </c>
      <c r="F44" s="115" t="s">
        <v>13</v>
      </c>
      <c r="G44" s="281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2</v>
      </c>
      <c r="U44" s="113"/>
      <c r="V44" s="113"/>
      <c r="W44" s="113">
        <f>G44</f>
        <v>2</v>
      </c>
      <c r="X44" s="113">
        <f>E44</f>
        <v>0</v>
      </c>
      <c r="Y44" s="98"/>
      <c r="Z44" s="98">
        <f>N49</f>
        <v>4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Z44*100000+AA44*10-AB44*9</f>
        <v>400023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4</v>
      </c>
      <c r="AK44" s="98">
        <f t="shared" si="13"/>
        <v>5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400023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4</v>
      </c>
      <c r="AV44" s="71">
        <f t="shared" si="14"/>
        <v>5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5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63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80">
        <v>2</v>
      </c>
      <c r="F45" s="115" t="s">
        <v>13</v>
      </c>
      <c r="G45" s="281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0</v>
      </c>
      <c r="AB45" s="186">
        <f>W49</f>
        <v>7</v>
      </c>
      <c r="AC45" s="186">
        <f>AA45-AB45</f>
        <v>-7</v>
      </c>
      <c r="AD45" s="187"/>
      <c r="AE45" s="187"/>
      <c r="AF45" s="187"/>
      <c r="AG45" s="181">
        <f>Z45*100000+AA45*10-AB45*9</f>
        <v>-63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0</v>
      </c>
      <c r="AL45" s="186">
        <f t="shared" si="13"/>
        <v>7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-63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0</v>
      </c>
      <c r="AW45" s="71">
        <f t="shared" si="14"/>
        <v>7</v>
      </c>
      <c r="AX45" s="71"/>
      <c r="AY45" s="71"/>
      <c r="AZ45" s="98"/>
      <c r="BA45" s="122">
        <v>3</v>
      </c>
      <c r="BB45" s="226" t="str">
        <f>IF(E44="",C44,VLOOKUP(3,AS43:AT46,2,FALSE))</f>
        <v>England</v>
      </c>
      <c r="BC45" s="123"/>
      <c r="BD45" s="124">
        <f>VLOOKUP(3,AS43:AW46,3,FALSE)</f>
        <v>4</v>
      </c>
      <c r="BE45" s="124">
        <f>VLOOKUP(3,AS43:AW46,4,FALSE)</f>
        <v>5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80">
        <v>1</v>
      </c>
      <c r="F46" s="115" t="s">
        <v>13</v>
      </c>
      <c r="G46" s="281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7</v>
      </c>
      <c r="AA46" s="183">
        <f>T49</f>
        <v>5</v>
      </c>
      <c r="AB46" s="183">
        <f>X49</f>
        <v>2</v>
      </c>
      <c r="AC46" s="183">
        <f>AA46-AB46</f>
        <v>3</v>
      </c>
      <c r="AD46" s="184"/>
      <c r="AE46" s="184"/>
      <c r="AF46" s="184"/>
      <c r="AG46" s="181">
        <f>Z46*100000+AA46*10-AB46*9</f>
        <v>700032</v>
      </c>
      <c r="AH46" s="185">
        <f>IF(AG46="","",RANK(AG46,AG43:AG46,0)+ROW(A34)%%)</f>
        <v>1.0034000000000001</v>
      </c>
      <c r="AI46" s="185" t="str">
        <f>H44</f>
        <v>Schweden</v>
      </c>
      <c r="AJ46" s="183">
        <f t="shared" si="13"/>
        <v>7</v>
      </c>
      <c r="AK46" s="183">
        <f t="shared" si="13"/>
        <v>5</v>
      </c>
      <c r="AL46" s="183">
        <f t="shared" si="13"/>
        <v>2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700032</v>
      </c>
      <c r="AS46" s="80">
        <f>ROUND(IF(AR46="","",RANK(AR46,AR43:AR46,0)+ROW(L37)%%),0)</f>
        <v>1</v>
      </c>
      <c r="AT46" s="71" t="str">
        <f t="shared" si="14"/>
        <v>Schweden</v>
      </c>
      <c r="AU46" s="71">
        <f t="shared" si="14"/>
        <v>7</v>
      </c>
      <c r="AV46" s="71">
        <f t="shared" si="14"/>
        <v>5</v>
      </c>
      <c r="AW46" s="71">
        <f t="shared" si="14"/>
        <v>2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0</v>
      </c>
      <c r="BF46" s="116" t="s">
        <v>13</v>
      </c>
      <c r="BG46" s="124">
        <f>VLOOKUP(4,AS43:AW46,5,FALSE)</f>
        <v>7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80">
        <v>1</v>
      </c>
      <c r="F47" s="115" t="s">
        <v>13</v>
      </c>
      <c r="G47" s="281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1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600023</v>
      </c>
      <c r="AO47" s="176">
        <f>AG44+SUM(AO43:AO46)</f>
        <v>400023</v>
      </c>
      <c r="AP47" s="176">
        <f>AG45+SUM(AP43:AP46)</f>
        <v>-63</v>
      </c>
      <c r="AQ47" s="176">
        <f>AG46+SUM(AQ43:AQ46)</f>
        <v>700032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80">
        <v>3</v>
      </c>
      <c r="F48" s="115" t="s">
        <v>13</v>
      </c>
      <c r="G48" s="281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0</v>
      </c>
      <c r="T48" s="113"/>
      <c r="U48" s="113"/>
      <c r="V48" s="113">
        <f>G48</f>
        <v>0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4</v>
      </c>
      <c r="O49" s="107">
        <f t="shared" si="15"/>
        <v>0</v>
      </c>
      <c r="P49" s="107">
        <f t="shared" si="15"/>
        <v>7</v>
      </c>
      <c r="Q49" s="107">
        <f t="shared" si="15"/>
        <v>5</v>
      </c>
      <c r="R49" s="107">
        <f t="shared" si="15"/>
        <v>5</v>
      </c>
      <c r="S49" s="107">
        <f t="shared" si="15"/>
        <v>0</v>
      </c>
      <c r="T49" s="107">
        <f t="shared" si="15"/>
        <v>5</v>
      </c>
      <c r="U49" s="107">
        <f t="shared" si="15"/>
        <v>3</v>
      </c>
      <c r="V49" s="107">
        <f t="shared" si="15"/>
        <v>3</v>
      </c>
      <c r="W49" s="107">
        <f t="shared" si="15"/>
        <v>7</v>
      </c>
      <c r="X49" s="107">
        <f t="shared" si="15"/>
        <v>2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108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63</v>
      </c>
      <c r="CH49" s="98"/>
      <c r="CI49" s="98"/>
      <c r="CJ49" s="98"/>
      <c r="CK49" s="98"/>
      <c r="CL49" s="98"/>
      <c r="CM49" s="121">
        <f>CM41+CG49</f>
        <v>108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Maja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Maja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4</v>
      </c>
      <c r="AA10" s="179">
        <f>Q16</f>
        <v>2</v>
      </c>
      <c r="AB10" s="179">
        <f>U16</f>
        <v>2</v>
      </c>
      <c r="AC10" s="179">
        <f>AA10-AB10</f>
        <v>0</v>
      </c>
      <c r="AD10" s="180"/>
      <c r="AE10" s="180"/>
      <c r="AF10" s="180"/>
      <c r="AG10" s="181">
        <f>Z10*100000+AA10*10-AB10*9</f>
        <v>400002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2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400002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2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5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1</v>
      </c>
      <c r="T11" s="113">
        <f>G11</f>
        <v>2</v>
      </c>
      <c r="U11" s="113"/>
      <c r="V11" s="113"/>
      <c r="W11" s="113">
        <f>G11</f>
        <v>2</v>
      </c>
      <c r="X11" s="113">
        <f>E11</f>
        <v>1</v>
      </c>
      <c r="Y11" s="98"/>
      <c r="Z11" s="98">
        <f>N16</f>
        <v>0</v>
      </c>
      <c r="AA11" s="98">
        <f>R16</f>
        <v>0</v>
      </c>
      <c r="AB11" s="98">
        <f>V16</f>
        <v>5</v>
      </c>
      <c r="AC11" s="98">
        <f>AA11-AB11</f>
        <v>-5</v>
      </c>
      <c r="AD11" s="104"/>
      <c r="AE11" s="104"/>
      <c r="AF11" s="104"/>
      <c r="AG11" s="181">
        <f>Z11*100000+AA11*10-AB11*9</f>
        <v>-45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0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-45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0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4</v>
      </c>
      <c r="BE11" s="30">
        <f>VLOOKUP(2,AS10:AW13,4,FALSE)</f>
        <v>4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4</v>
      </c>
      <c r="AA12" s="186">
        <f>S16</f>
        <v>4</v>
      </c>
      <c r="AB12" s="186">
        <f>W16</f>
        <v>3</v>
      </c>
      <c r="AC12" s="186">
        <f>AA12-AB12</f>
        <v>1</v>
      </c>
      <c r="AD12" s="187"/>
      <c r="AE12" s="187"/>
      <c r="AF12" s="187"/>
      <c r="AG12" s="181">
        <f>Z12*100000+AA12*10-AB12*9</f>
        <v>400013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4</v>
      </c>
      <c r="AK12" s="186">
        <f t="shared" si="1"/>
        <v>4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400013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4</v>
      </c>
      <c r="AV12" s="71">
        <f t="shared" si="2"/>
        <v>4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4</v>
      </c>
      <c r="BE12" s="124">
        <f>VLOOKUP(3,AS10:AW13,4,FALSE)</f>
        <v>2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9</v>
      </c>
      <c r="AA13" s="183">
        <f>T16</f>
        <v>5</v>
      </c>
      <c r="AB13" s="183">
        <f>X16</f>
        <v>1</v>
      </c>
      <c r="AC13" s="183">
        <f>AA13-AB13</f>
        <v>4</v>
      </c>
      <c r="AD13" s="184"/>
      <c r="AE13" s="184"/>
      <c r="AF13" s="184"/>
      <c r="AG13" s="181">
        <f>Z13*100000+AA13*10-AB13*9</f>
        <v>900041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5</v>
      </c>
      <c r="AL13" s="183">
        <f t="shared" si="1"/>
        <v>1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900041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5</v>
      </c>
      <c r="AW13" s="71">
        <f t="shared" si="2"/>
        <v>1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400002</v>
      </c>
      <c r="AO14" s="176">
        <f>AG11+SUM(AO10:AO13)</f>
        <v>-45</v>
      </c>
      <c r="AP14" s="176">
        <f>AG12+SUM(AP10:AP13)</f>
        <v>400013</v>
      </c>
      <c r="AQ14" s="176">
        <f>AG13+SUM(AQ10:AQ13)</f>
        <v>900041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1</v>
      </c>
      <c r="CE14" s="98">
        <f>IF(E14=Spielplan!E14,IF(G14=Spielplan!G14,Punktemodus!$B$5,0),0)</f>
        <v>2</v>
      </c>
      <c r="CF14" s="117">
        <f>IF(Spielplan!E14&lt;&gt;"",SUM(BZ14:CE14),0)</f>
        <v>9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0</v>
      </c>
      <c r="O16" s="107">
        <f t="shared" si="3"/>
        <v>4</v>
      </c>
      <c r="P16" s="107">
        <f t="shared" si="3"/>
        <v>9</v>
      </c>
      <c r="Q16" s="107">
        <f t="shared" si="3"/>
        <v>2</v>
      </c>
      <c r="R16" s="107">
        <f t="shared" si="3"/>
        <v>0</v>
      </c>
      <c r="S16" s="107">
        <f t="shared" si="3"/>
        <v>4</v>
      </c>
      <c r="T16" s="107">
        <f t="shared" si="3"/>
        <v>5</v>
      </c>
      <c r="U16" s="107">
        <f t="shared" si="3"/>
        <v>2</v>
      </c>
      <c r="V16" s="107">
        <f t="shared" si="3"/>
        <v>5</v>
      </c>
      <c r="W16" s="107">
        <f t="shared" si="3"/>
        <v>3</v>
      </c>
      <c r="X16" s="107">
        <f t="shared" si="3"/>
        <v>1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25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33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2</v>
      </c>
      <c r="H21" s="39" t="s">
        <v>85</v>
      </c>
      <c r="I21" s="40"/>
      <c r="J21" s="98"/>
      <c r="K21" s="98"/>
      <c r="L21" s="104">
        <f t="shared" ref="L21:L26" si="4">IF(E21-G21&gt;0,1,IF(G21=E21,0,-1))</f>
        <v>0</v>
      </c>
      <c r="M21" s="113">
        <f>IF($E21="",0,IF($E21&gt;$G21,3,IF($E21=G21,1,0)))</f>
        <v>1</v>
      </c>
      <c r="N21" s="113">
        <f>IF($G21="",0,IF($E21&gt;$G21,0,IF($E21=G21,1,3)))</f>
        <v>1</v>
      </c>
      <c r="O21" s="114"/>
      <c r="P21" s="114"/>
      <c r="Q21" s="113">
        <f>E21</f>
        <v>2</v>
      </c>
      <c r="R21" s="113">
        <f>G21</f>
        <v>2</v>
      </c>
      <c r="S21" s="113"/>
      <c r="T21" s="113"/>
      <c r="U21" s="113">
        <f>G21</f>
        <v>2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6</v>
      </c>
      <c r="AB21" s="179">
        <f>U27</f>
        <v>5</v>
      </c>
      <c r="AC21" s="179">
        <f>AA21-AB21</f>
        <v>1</v>
      </c>
      <c r="AD21" s="180"/>
      <c r="AE21" s="180"/>
      <c r="AF21" s="180"/>
      <c r="AG21" s="181">
        <f>Z21*100000+AA21*10-AB21*9</f>
        <v>500015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6</v>
      </c>
      <c r="AL21" s="179">
        <f t="shared" si="5"/>
        <v>5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500015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6</v>
      </c>
      <c r="AW21" s="71">
        <f t="shared" si="6"/>
        <v>5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5</v>
      </c>
      <c r="BE21" s="44">
        <f>VLOOKUP(1,AS21:AW24,4,FALSE)</f>
        <v>6</v>
      </c>
      <c r="BF21" s="116" t="s">
        <v>13</v>
      </c>
      <c r="BG21" s="44">
        <f>VLOOKUP(1,AS21:AW24,5,FALSE)</f>
        <v>5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0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0</v>
      </c>
      <c r="U22" s="113"/>
      <c r="V22" s="113"/>
      <c r="W22" s="113">
        <f>G22</f>
        <v>0</v>
      </c>
      <c r="X22" s="113">
        <f>E22</f>
        <v>2</v>
      </c>
      <c r="Y22" s="98"/>
      <c r="Z22" s="98">
        <f>N27</f>
        <v>2</v>
      </c>
      <c r="AA22" s="98">
        <f>R27</f>
        <v>3</v>
      </c>
      <c r="AB22" s="98">
        <f>V27</f>
        <v>5</v>
      </c>
      <c r="AC22" s="98">
        <f>AA22-AB22</f>
        <v>-2</v>
      </c>
      <c r="AD22" s="104"/>
      <c r="AE22" s="104"/>
      <c r="AF22" s="104"/>
      <c r="AG22" s="181">
        <f>Z22*100000+AA22*10-AB22*9</f>
        <v>199985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2</v>
      </c>
      <c r="AK22" s="98">
        <f t="shared" si="5"/>
        <v>3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199985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2</v>
      </c>
      <c r="AV22" s="71">
        <f t="shared" si="6"/>
        <v>3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4</v>
      </c>
      <c r="BE22" s="37">
        <f>VLOOKUP(2,AS21:AW24,4,FALSE)</f>
        <v>4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1</v>
      </c>
      <c r="CE22" s="98">
        <f>IF(E22=Spielplan!E22,IF(G22=Spielplan!G22,Punktemodus!$B$5,0),0)</f>
        <v>0</v>
      </c>
      <c r="CF22" s="117">
        <f>IF(Spielplan!E22&lt;&gt;"",SUM(BZ22:CE22),0)</f>
        <v>6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4</v>
      </c>
      <c r="AA23" s="186">
        <f>S27</f>
        <v>4</v>
      </c>
      <c r="AB23" s="186">
        <f>W27</f>
        <v>3</v>
      </c>
      <c r="AC23" s="186">
        <f>AA23-AB23</f>
        <v>1</v>
      </c>
      <c r="AD23" s="187"/>
      <c r="AE23" s="187"/>
      <c r="AF23" s="187"/>
      <c r="AG23" s="181">
        <f>Z23*100000+AA23*10-AB23*9</f>
        <v>400013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4</v>
      </c>
      <c r="AK23" s="186">
        <f t="shared" si="5"/>
        <v>4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401013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4</v>
      </c>
      <c r="AV23" s="71">
        <f t="shared" si="6"/>
        <v>4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4</v>
      </c>
      <c r="BE23" s="124">
        <f>VLOOKUP(3,AS21:AW24,4,FALSE)</f>
        <v>4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2</v>
      </c>
      <c r="BO23" s="116" t="s">
        <v>13</v>
      </c>
      <c r="BP23" s="214">
        <v>3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4</v>
      </c>
      <c r="AA24" s="183">
        <f>T27</f>
        <v>4</v>
      </c>
      <c r="AB24" s="183">
        <f>X27</f>
        <v>4</v>
      </c>
      <c r="AC24" s="183">
        <f>AA24-AB24</f>
        <v>0</v>
      </c>
      <c r="AD24" s="184"/>
      <c r="AE24" s="184"/>
      <c r="AF24" s="184"/>
      <c r="AG24" s="181">
        <f>Z24*100000+AA24*10-AB24*9</f>
        <v>400004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4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1000</v>
      </c>
      <c r="AQ24" s="175"/>
      <c r="AR24" s="176">
        <f>AQ25</f>
        <v>400004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4</v>
      </c>
      <c r="AV24" s="71">
        <f t="shared" si="6"/>
        <v>4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2</v>
      </c>
      <c r="BE24" s="124">
        <f>VLOOKUP(4,AS21:AW24,4,FALSE)</f>
        <v>3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2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500015</v>
      </c>
      <c r="AO25" s="176">
        <f>AG22+SUM(AO21:AO24)</f>
        <v>199985</v>
      </c>
      <c r="AP25" s="176">
        <f>AG23+SUM(AP21:AP24)</f>
        <v>401013</v>
      </c>
      <c r="AQ25" s="176">
        <f>AG24+SUM(AQ21:AQ24)</f>
        <v>400004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1</v>
      </c>
      <c r="H26" s="32" t="str">
        <f>C22</f>
        <v>Deutschland</v>
      </c>
      <c r="I26" s="33"/>
      <c r="J26" s="98"/>
      <c r="K26" s="98"/>
      <c r="L26" s="104">
        <f t="shared" si="4"/>
        <v>0</v>
      </c>
      <c r="M26" s="113"/>
      <c r="N26" s="113">
        <f>IF($E26="",0,IF($E26&gt;$G26,3,IF($E26=$G26,1,0)))</f>
        <v>1</v>
      </c>
      <c r="O26" s="113">
        <f>IF($G26="",0,IF($E26&gt;$G26,0,IF($E26=$G26,1,3)))</f>
        <v>1</v>
      </c>
      <c r="P26" s="113"/>
      <c r="Q26" s="113"/>
      <c r="R26" s="113">
        <f>E26</f>
        <v>1</v>
      </c>
      <c r="S26" s="113">
        <f>G26</f>
        <v>1</v>
      </c>
      <c r="T26" s="113"/>
      <c r="U26" s="113"/>
      <c r="V26" s="113">
        <f>G26</f>
        <v>1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1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1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2</v>
      </c>
      <c r="O27" s="107">
        <f t="shared" si="7"/>
        <v>4</v>
      </c>
      <c r="P27" s="107">
        <f t="shared" si="7"/>
        <v>4</v>
      </c>
      <c r="Q27" s="107">
        <f t="shared" si="7"/>
        <v>6</v>
      </c>
      <c r="R27" s="107">
        <f t="shared" si="7"/>
        <v>3</v>
      </c>
      <c r="S27" s="107">
        <f t="shared" si="7"/>
        <v>4</v>
      </c>
      <c r="T27" s="107">
        <f t="shared" si="7"/>
        <v>4</v>
      </c>
      <c r="U27" s="107">
        <f t="shared" si="7"/>
        <v>5</v>
      </c>
      <c r="V27" s="107">
        <f t="shared" si="7"/>
        <v>5</v>
      </c>
      <c r="W27" s="107">
        <f t="shared" si="7"/>
        <v>3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1</v>
      </c>
      <c r="AC32" s="179">
        <f>AA32-AB32</f>
        <v>5</v>
      </c>
      <c r="AD32" s="180"/>
      <c r="AE32" s="180"/>
      <c r="AF32" s="180"/>
      <c r="AG32" s="181">
        <f>Z32*100000+AA32*10-AB32*9</f>
        <v>900051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900051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3</v>
      </c>
      <c r="BO32" s="116" t="s">
        <v>13</v>
      </c>
      <c r="BP32" s="214">
        <v>2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1</v>
      </c>
      <c r="U33" s="113"/>
      <c r="V33" s="113"/>
      <c r="W33" s="113">
        <f>G33</f>
        <v>1</v>
      </c>
      <c r="X33" s="113">
        <f>E33</f>
        <v>0</v>
      </c>
      <c r="Y33" s="98"/>
      <c r="Z33" s="98">
        <f>N38</f>
        <v>6</v>
      </c>
      <c r="AA33" s="98">
        <f>R38</f>
        <v>4</v>
      </c>
      <c r="AB33" s="98">
        <f>V38</f>
        <v>3</v>
      </c>
      <c r="AC33" s="98">
        <f>AA33-AB33</f>
        <v>1</v>
      </c>
      <c r="AD33" s="104"/>
      <c r="AE33" s="104"/>
      <c r="AF33" s="104"/>
      <c r="AG33" s="181">
        <f>Z33*100000+AA33*10-AB33*9</f>
        <v>600013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4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4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4</v>
      </c>
      <c r="AC34" s="186">
        <f>AA34-AB34</f>
        <v>-4</v>
      </c>
      <c r="AD34" s="187"/>
      <c r="AE34" s="187"/>
      <c r="AF34" s="187"/>
      <c r="AG34" s="181">
        <f>Z34*100000+AA34*10-AB34*9</f>
        <v>-36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-36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2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3</v>
      </c>
      <c r="AA35" s="183">
        <f>T38</f>
        <v>2</v>
      </c>
      <c r="AB35" s="183">
        <f>X38</f>
        <v>4</v>
      </c>
      <c r="AC35" s="183">
        <f>AA35-AB35</f>
        <v>-2</v>
      </c>
      <c r="AD35" s="184"/>
      <c r="AE35" s="184"/>
      <c r="AF35" s="184"/>
      <c r="AG35" s="181">
        <f>Z35*100000+AA35*10-AB35*9</f>
        <v>299984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2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299984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2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900051</v>
      </c>
      <c r="AO36" s="176">
        <f>AG33+SUM(AO32:AO35)</f>
        <v>600013</v>
      </c>
      <c r="AP36" s="176">
        <f>AG34+SUM(AP32:AP35)</f>
        <v>-36</v>
      </c>
      <c r="AQ36" s="176">
        <f>AG35+SUM(AQ32:AQ35)</f>
        <v>299984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6</v>
      </c>
      <c r="O38" s="107">
        <f t="shared" si="11"/>
        <v>0</v>
      </c>
      <c r="P38" s="107">
        <f t="shared" si="11"/>
        <v>3</v>
      </c>
      <c r="Q38" s="107">
        <f t="shared" si="11"/>
        <v>6</v>
      </c>
      <c r="R38" s="107">
        <f t="shared" si="11"/>
        <v>4</v>
      </c>
      <c r="S38" s="107">
        <f t="shared" si="11"/>
        <v>0</v>
      </c>
      <c r="T38" s="107">
        <f t="shared" si="11"/>
        <v>2</v>
      </c>
      <c r="U38" s="107">
        <f t="shared" si="11"/>
        <v>1</v>
      </c>
      <c r="V38" s="107">
        <f t="shared" si="11"/>
        <v>3</v>
      </c>
      <c r="W38" s="107">
        <f t="shared" si="11"/>
        <v>4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25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88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9</v>
      </c>
      <c r="AA43" s="179">
        <f>Q49</f>
        <v>7</v>
      </c>
      <c r="AB43" s="179">
        <f>U49</f>
        <v>1</v>
      </c>
      <c r="AC43" s="179">
        <f>AA43-AB43</f>
        <v>6</v>
      </c>
      <c r="AD43" s="180"/>
      <c r="AE43" s="180"/>
      <c r="AF43" s="180"/>
      <c r="AG43" s="181">
        <f>Z43*100000+AA43*10-AB43*9</f>
        <v>900061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9</v>
      </c>
      <c r="AK43" s="179">
        <f t="shared" si="13"/>
        <v>7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900061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9</v>
      </c>
      <c r="AV43" s="71">
        <f t="shared" si="14"/>
        <v>7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9</v>
      </c>
      <c r="BE43" s="63">
        <f>VLOOKUP(1,AS43:AW46,4,FALSE)</f>
        <v>7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4</v>
      </c>
      <c r="AA44" s="98">
        <f>R49</f>
        <v>5</v>
      </c>
      <c r="AB44" s="98">
        <f>V49</f>
        <v>5</v>
      </c>
      <c r="AC44" s="98">
        <f>AA44-AB44</f>
        <v>0</v>
      </c>
      <c r="AD44" s="104"/>
      <c r="AE44" s="104"/>
      <c r="AF44" s="104"/>
      <c r="AG44" s="181">
        <f>Z44*100000+AA44*10-AB44*9</f>
        <v>400005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5</v>
      </c>
      <c r="AL44" s="98">
        <f t="shared" si="13"/>
        <v>5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400005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5</v>
      </c>
      <c r="AW44" s="71">
        <f t="shared" si="14"/>
        <v>5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5</v>
      </c>
      <c r="BF44" s="116" t="s">
        <v>13</v>
      </c>
      <c r="BG44" s="67">
        <f>VLOOKUP(2,AS43:AW46,5,FALSE)</f>
        <v>5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3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3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3</v>
      </c>
      <c r="X45" s="113"/>
      <c r="Y45" s="98"/>
      <c r="Z45" s="186">
        <f>O49</f>
        <v>1</v>
      </c>
      <c r="AA45" s="186">
        <f>S49</f>
        <v>2</v>
      </c>
      <c r="AB45" s="186">
        <f>W49</f>
        <v>6</v>
      </c>
      <c r="AC45" s="186">
        <f>AA45-AB45</f>
        <v>-4</v>
      </c>
      <c r="AD45" s="187"/>
      <c r="AE45" s="187"/>
      <c r="AF45" s="187"/>
      <c r="AG45" s="181">
        <f>Z45*100000+AA45*10-AB45*9</f>
        <v>99966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2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99966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2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2</v>
      </c>
      <c r="BE45" s="124">
        <f>VLOOKUP(3,AS43:AW46,4,FALSE)</f>
        <v>3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33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2</v>
      </c>
      <c r="AA46" s="183">
        <f>T49</f>
        <v>3</v>
      </c>
      <c r="AB46" s="183">
        <f>X49</f>
        <v>5</v>
      </c>
      <c r="AC46" s="183">
        <f>AA46-AB46</f>
        <v>-2</v>
      </c>
      <c r="AD46" s="184"/>
      <c r="AE46" s="184"/>
      <c r="AF46" s="184"/>
      <c r="AG46" s="181">
        <f>Z46*100000+AA46*10-AB46*9</f>
        <v>199985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2</v>
      </c>
      <c r="AK46" s="183">
        <f t="shared" si="13"/>
        <v>3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199985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2</v>
      </c>
      <c r="AV46" s="71">
        <f t="shared" si="14"/>
        <v>3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900061</v>
      </c>
      <c r="AO47" s="176">
        <f>AG44+SUM(AO43:AO46)</f>
        <v>400005</v>
      </c>
      <c r="AP47" s="176">
        <f>AG45+SUM(AP43:AP46)</f>
        <v>99966</v>
      </c>
      <c r="AQ47" s="176">
        <f>AG46+SUM(AQ43:AQ46)</f>
        <v>199985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9</v>
      </c>
      <c r="N49" s="107">
        <f t="shared" ref="N49:X49" si="15">SUM(N43:N48)</f>
        <v>4</v>
      </c>
      <c r="O49" s="107">
        <f t="shared" si="15"/>
        <v>1</v>
      </c>
      <c r="P49" s="107">
        <f t="shared" si="15"/>
        <v>2</v>
      </c>
      <c r="Q49" s="107">
        <f t="shared" si="15"/>
        <v>7</v>
      </c>
      <c r="R49" s="107">
        <f t="shared" si="15"/>
        <v>5</v>
      </c>
      <c r="S49" s="107">
        <f t="shared" si="15"/>
        <v>2</v>
      </c>
      <c r="T49" s="107">
        <f t="shared" si="15"/>
        <v>3</v>
      </c>
      <c r="U49" s="107">
        <f t="shared" si="15"/>
        <v>1</v>
      </c>
      <c r="V49" s="107">
        <f t="shared" si="15"/>
        <v>5</v>
      </c>
      <c r="W49" s="107">
        <f t="shared" si="15"/>
        <v>6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165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14</v>
      </c>
      <c r="CG49" s="118">
        <f>CF16+CF27+CF38+CF49</f>
        <v>77</v>
      </c>
      <c r="CH49" s="98"/>
      <c r="CI49" s="98"/>
      <c r="CJ49" s="98"/>
      <c r="CK49" s="98"/>
      <c r="CL49" s="98"/>
      <c r="CM49" s="121">
        <f>CM41+CG49</f>
        <v>165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373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Cassandra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Cassandra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2</v>
      </c>
      <c r="AB10" s="179">
        <f>U16</f>
        <v>1</v>
      </c>
      <c r="AC10" s="179">
        <f>AA10-AB10</f>
        <v>1</v>
      </c>
      <c r="AD10" s="180"/>
      <c r="AE10" s="180"/>
      <c r="AF10" s="180"/>
      <c r="AG10" s="181">
        <f>Z10*100000+AA10*10-AB10*9</f>
        <v>500011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2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500011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2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7</v>
      </c>
      <c r="BE10" s="20">
        <f>VLOOKUP(1,AS10:AW13,4,FALSE)</f>
        <v>3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1</v>
      </c>
      <c r="BO10" s="116" t="s">
        <v>13</v>
      </c>
      <c r="BP10" s="214">
        <v>2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1</v>
      </c>
      <c r="T11" s="113">
        <f>G11</f>
        <v>2</v>
      </c>
      <c r="U11" s="113"/>
      <c r="V11" s="113"/>
      <c r="W11" s="113">
        <f>G11</f>
        <v>2</v>
      </c>
      <c r="X11" s="113">
        <f>E11</f>
        <v>1</v>
      </c>
      <c r="Y11" s="98"/>
      <c r="Z11" s="98">
        <f>N16</f>
        <v>0</v>
      </c>
      <c r="AA11" s="98">
        <f>R16</f>
        <v>0</v>
      </c>
      <c r="AB11" s="98">
        <f>V16</f>
        <v>3</v>
      </c>
      <c r="AC11" s="98">
        <f>AA11-AB11</f>
        <v>-3</v>
      </c>
      <c r="AD11" s="104"/>
      <c r="AE11" s="104"/>
      <c r="AF11" s="104"/>
      <c r="AG11" s="181">
        <f>Z11*100000+AA11*10-AB11*9</f>
        <v>-27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0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-27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0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5</v>
      </c>
      <c r="BE11" s="30">
        <f>VLOOKUP(2,AS10:AW13,4,FALSE)</f>
        <v>2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4</v>
      </c>
      <c r="AA12" s="186">
        <f>S16</f>
        <v>3</v>
      </c>
      <c r="AB12" s="186">
        <f>W16</f>
        <v>3</v>
      </c>
      <c r="AC12" s="186">
        <f>AA12-AB12</f>
        <v>0</v>
      </c>
      <c r="AD12" s="187"/>
      <c r="AE12" s="187"/>
      <c r="AF12" s="187"/>
      <c r="AG12" s="181">
        <f>Z12*100000+AA12*10-AB12*9</f>
        <v>400003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4</v>
      </c>
      <c r="AK12" s="186">
        <f t="shared" si="1"/>
        <v>3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400003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4</v>
      </c>
      <c r="AV12" s="71">
        <f t="shared" si="2"/>
        <v>3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4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7</v>
      </c>
      <c r="AA13" s="183">
        <f>T16</f>
        <v>3</v>
      </c>
      <c r="AB13" s="183">
        <f>X16</f>
        <v>1</v>
      </c>
      <c r="AC13" s="183">
        <f>AA13-AB13</f>
        <v>2</v>
      </c>
      <c r="AD13" s="184"/>
      <c r="AE13" s="184"/>
      <c r="AF13" s="184"/>
      <c r="AG13" s="181">
        <f>Z13*100000+AA13*10-AB13*9</f>
        <v>700021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7</v>
      </c>
      <c r="AK13" s="183">
        <f t="shared" si="1"/>
        <v>3</v>
      </c>
      <c r="AL13" s="183">
        <f t="shared" si="1"/>
        <v>1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700021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7</v>
      </c>
      <c r="AV13" s="71">
        <f t="shared" si="2"/>
        <v>3</v>
      </c>
      <c r="AW13" s="71">
        <f t="shared" si="2"/>
        <v>1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0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500011</v>
      </c>
      <c r="AO14" s="176">
        <f>AG11+SUM(AO10:AO13)</f>
        <v>-27</v>
      </c>
      <c r="AP14" s="176">
        <f>AG12+SUM(AP10:AP13)</f>
        <v>400003</v>
      </c>
      <c r="AQ14" s="176">
        <f>AG13+SUM(AQ10:AQ13)</f>
        <v>700021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>
        <v>4</v>
      </c>
      <c r="BV14" s="116" t="s">
        <v>13</v>
      </c>
      <c r="BW14" s="214">
        <v>3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1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0</v>
      </c>
      <c r="O16" s="107">
        <f t="shared" si="3"/>
        <v>4</v>
      </c>
      <c r="P16" s="107">
        <f t="shared" si="3"/>
        <v>7</v>
      </c>
      <c r="Q16" s="107">
        <f t="shared" si="3"/>
        <v>2</v>
      </c>
      <c r="R16" s="107">
        <f t="shared" si="3"/>
        <v>0</v>
      </c>
      <c r="S16" s="107">
        <f t="shared" si="3"/>
        <v>3</v>
      </c>
      <c r="T16" s="107">
        <f t="shared" si="3"/>
        <v>3</v>
      </c>
      <c r="U16" s="107">
        <f t="shared" si="3"/>
        <v>1</v>
      </c>
      <c r="V16" s="107">
        <f t="shared" si="3"/>
        <v>3</v>
      </c>
      <c r="W16" s="107">
        <f t="shared" si="3"/>
        <v>3</v>
      </c>
      <c r="X16" s="107">
        <f t="shared" si="3"/>
        <v>1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2</v>
      </c>
      <c r="BO16" s="116" t="s">
        <v>13</v>
      </c>
      <c r="BP16" s="214">
        <v>3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16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2</v>
      </c>
      <c r="AC21" s="179">
        <f>AA21-AB21</f>
        <v>3</v>
      </c>
      <c r="AD21" s="180"/>
      <c r="AE21" s="180"/>
      <c r="AF21" s="180"/>
      <c r="AG21" s="181">
        <f>Z21*100000+AA21*10-AB21*9</f>
        <v>700032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5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700032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5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5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0</v>
      </c>
      <c r="M22" s="113"/>
      <c r="N22" s="113"/>
      <c r="O22" s="113">
        <f>IF($E22="",0,IF($E22&gt;$G22,3,IF($E22=$G22,1,0)))</f>
        <v>1</v>
      </c>
      <c r="P22" s="113">
        <f>IF($G22="",0,IF($E22&gt;$G22,0,IF($E22=$G22,1,3)))</f>
        <v>1</v>
      </c>
      <c r="Q22" s="113"/>
      <c r="R22" s="113"/>
      <c r="S22" s="113">
        <f>E22</f>
        <v>1</v>
      </c>
      <c r="T22" s="113">
        <f>G22</f>
        <v>1</v>
      </c>
      <c r="U22" s="113"/>
      <c r="V22" s="113"/>
      <c r="W22" s="113">
        <f>G22</f>
        <v>1</v>
      </c>
      <c r="X22" s="113">
        <f>E22</f>
        <v>1</v>
      </c>
      <c r="Y22" s="98"/>
      <c r="Z22" s="98">
        <f>N27</f>
        <v>1</v>
      </c>
      <c r="AA22" s="98">
        <f>R27</f>
        <v>0</v>
      </c>
      <c r="AB22" s="98">
        <f>V27</f>
        <v>3</v>
      </c>
      <c r="AC22" s="98">
        <f>AA22-AB22</f>
        <v>-3</v>
      </c>
      <c r="AD22" s="104"/>
      <c r="AE22" s="104"/>
      <c r="AF22" s="104"/>
      <c r="AG22" s="181">
        <f>Z22*100000+AA22*10-AB22*9</f>
        <v>99973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0</v>
      </c>
      <c r="AL22" s="98">
        <f t="shared" si="5"/>
        <v>3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0</v>
      </c>
      <c r="AW22" s="71">
        <f t="shared" si="6"/>
        <v>3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4</v>
      </c>
      <c r="BE22" s="37">
        <f>VLOOKUP(2,AS21:AW24,4,FALSE)</f>
        <v>2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3</v>
      </c>
      <c r="AA23" s="186">
        <f>S27</f>
        <v>3</v>
      </c>
      <c r="AB23" s="186">
        <f>W27</f>
        <v>3</v>
      </c>
      <c r="AC23" s="186">
        <f>AA23-AB23</f>
        <v>0</v>
      </c>
      <c r="AD23" s="187"/>
      <c r="AE23" s="187"/>
      <c r="AF23" s="187"/>
      <c r="AG23" s="181">
        <f>Z23*100000+AA23*10-AB23*9</f>
        <v>300003</v>
      </c>
      <c r="AH23" s="188">
        <f>IF(AG23="","",RANK(AG23,AG21:AG24,0)+ROW(A12)%%)</f>
        <v>3.0011999999999999</v>
      </c>
      <c r="AI23" s="188" t="str">
        <f>C22</f>
        <v>Deutschland</v>
      </c>
      <c r="AJ23" s="186">
        <f t="shared" si="5"/>
        <v>3</v>
      </c>
      <c r="AK23" s="186">
        <f t="shared" si="5"/>
        <v>3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300003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3</v>
      </c>
      <c r="AV23" s="71">
        <f t="shared" si="6"/>
        <v>3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0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0</v>
      </c>
      <c r="Y24" s="98"/>
      <c r="Z24" s="183">
        <f>P27</f>
        <v>4</v>
      </c>
      <c r="AA24" s="183">
        <f>T27</f>
        <v>2</v>
      </c>
      <c r="AB24" s="183">
        <f>X27</f>
        <v>2</v>
      </c>
      <c r="AC24" s="183">
        <f>AA24-AB24</f>
        <v>0</v>
      </c>
      <c r="AD24" s="184"/>
      <c r="AE24" s="184"/>
      <c r="AF24" s="184"/>
      <c r="AG24" s="181">
        <f>Z24*100000+AA24*10-AB24*9</f>
        <v>400002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4</v>
      </c>
      <c r="AK24" s="183">
        <f t="shared" si="5"/>
        <v>2</v>
      </c>
      <c r="AL24" s="183">
        <f t="shared" si="5"/>
        <v>2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400002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4</v>
      </c>
      <c r="AV24" s="71">
        <f t="shared" si="6"/>
        <v>2</v>
      </c>
      <c r="AW24" s="71">
        <f t="shared" si="6"/>
        <v>2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0</v>
      </c>
      <c r="BF24" s="116" t="s">
        <v>13</v>
      </c>
      <c r="BG24" s="124">
        <f>VLOOKUP(4,AS21:AW24,5,FALSE)</f>
        <v>3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700032</v>
      </c>
      <c r="AO25" s="176">
        <f>AG22+SUM(AO21:AO24)</f>
        <v>99973</v>
      </c>
      <c r="AP25" s="176">
        <f>AG23+SUM(AP21:AP24)</f>
        <v>300003</v>
      </c>
      <c r="AQ25" s="176">
        <f>AG24+SUM(AQ21:AQ24)</f>
        <v>400002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2</v>
      </c>
      <c r="BQ25" s="13" t="str">
        <f>IF(BP16="","",IF(BN16=BP16,IF(BU16&gt;BW16,BL16,BQ16),IF(BN16&gt;BP16,BL16,BQ16)))</f>
        <v>Kroatien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0</v>
      </c>
      <c r="H26" s="32" t="str">
        <f>C22</f>
        <v>Deutschland</v>
      </c>
      <c r="I26" s="33"/>
      <c r="J26" s="98"/>
      <c r="K26" s="98"/>
      <c r="L26" s="104">
        <f t="shared" si="4"/>
        <v>0</v>
      </c>
      <c r="M26" s="113"/>
      <c r="N26" s="113">
        <f>IF($E26="",0,IF($E26&gt;$G26,3,IF($E26=$G26,1,0)))</f>
        <v>1</v>
      </c>
      <c r="O26" s="113">
        <f>IF($G26="",0,IF($E26&gt;$G26,0,IF($E26=$G26,1,3)))</f>
        <v>1</v>
      </c>
      <c r="P26" s="113"/>
      <c r="Q26" s="113"/>
      <c r="R26" s="113">
        <f>E26</f>
        <v>0</v>
      </c>
      <c r="S26" s="113">
        <f>G26</f>
        <v>0</v>
      </c>
      <c r="T26" s="113"/>
      <c r="U26" s="113"/>
      <c r="V26" s="113">
        <f>G26</f>
        <v>0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0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0</v>
      </c>
      <c r="CG26" s="98"/>
      <c r="CH26" s="105" t="s">
        <v>137</v>
      </c>
      <c r="CI26" s="98" t="str">
        <f>BQ25</f>
        <v>Kroatien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3</v>
      </c>
      <c r="P27" s="107">
        <f t="shared" si="7"/>
        <v>4</v>
      </c>
      <c r="Q27" s="107">
        <f t="shared" si="7"/>
        <v>5</v>
      </c>
      <c r="R27" s="107">
        <f t="shared" si="7"/>
        <v>0</v>
      </c>
      <c r="S27" s="107">
        <f t="shared" si="7"/>
        <v>3</v>
      </c>
      <c r="T27" s="107">
        <f t="shared" si="7"/>
        <v>2</v>
      </c>
      <c r="U27" s="107">
        <f t="shared" si="7"/>
        <v>2</v>
      </c>
      <c r="V27" s="107">
        <f t="shared" si="7"/>
        <v>3</v>
      </c>
      <c r="W27" s="107">
        <f t="shared" si="7"/>
        <v>3</v>
      </c>
      <c r="X27" s="107">
        <f t="shared" si="7"/>
        <v>2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8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0</v>
      </c>
      <c r="S32" s="113"/>
      <c r="T32" s="113"/>
      <c r="U32" s="113">
        <f>G32</f>
        <v>0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0</v>
      </c>
      <c r="AC32" s="179">
        <f>AA32-AB32</f>
        <v>5</v>
      </c>
      <c r="AD32" s="180"/>
      <c r="AE32" s="180"/>
      <c r="AF32" s="180"/>
      <c r="AG32" s="181">
        <f>Z32*100000+AA32*10-AB32*9</f>
        <v>700050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0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700050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0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0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0</v>
      </c>
      <c r="BO32" s="116" t="s">
        <v>13</v>
      </c>
      <c r="BP32" s="214">
        <v>2</v>
      </c>
      <c r="BQ32" s="13" t="str">
        <f>IF(BP25="","",IF(BN25=BP25,IF(BU25&gt;BW25,BL25,BQ25),IF(BN25&gt;BP25,BL25,BQ25)))</f>
        <v>Kroatien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3</v>
      </c>
      <c r="U33" s="113"/>
      <c r="V33" s="113"/>
      <c r="W33" s="113">
        <f>G33</f>
        <v>3</v>
      </c>
      <c r="X33" s="113">
        <f>E33</f>
        <v>0</v>
      </c>
      <c r="Y33" s="98"/>
      <c r="Z33" s="98">
        <f>N38</f>
        <v>3</v>
      </c>
      <c r="AA33" s="98">
        <f>R38</f>
        <v>1</v>
      </c>
      <c r="AB33" s="98">
        <f>V38</f>
        <v>3</v>
      </c>
      <c r="AC33" s="98">
        <f>AA33-AB33</f>
        <v>-2</v>
      </c>
      <c r="AD33" s="104"/>
      <c r="AE33" s="104"/>
      <c r="AF33" s="104"/>
      <c r="AG33" s="181">
        <f>Z33*100000+AA33*10-AB33*9</f>
        <v>299983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1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299983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1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7</v>
      </c>
      <c r="BE33" s="55">
        <f>VLOOKUP(2,AS32:AW35,4,FALSE)</f>
        <v>4</v>
      </c>
      <c r="BF33" s="116" t="s">
        <v>13</v>
      </c>
      <c r="BG33" s="55">
        <f>VLOOKUP(2,AS32:AW35,5,FALSE)</f>
        <v>0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1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Kroatien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0</v>
      </c>
      <c r="AB34" s="186">
        <f>W38</f>
        <v>7</v>
      </c>
      <c r="AC34" s="186">
        <f>AA34-AB34</f>
        <v>-7</v>
      </c>
      <c r="AD34" s="187"/>
      <c r="AE34" s="187"/>
      <c r="AF34" s="187"/>
      <c r="AG34" s="181">
        <f>Z34*100000+AA34*10-AB34*9</f>
        <v>-63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-63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1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0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0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0</v>
      </c>
      <c r="Y35" s="98"/>
      <c r="Z35" s="183">
        <f>P38</f>
        <v>7</v>
      </c>
      <c r="AA35" s="183">
        <f>T38</f>
        <v>4</v>
      </c>
      <c r="AB35" s="183">
        <f>X38</f>
        <v>0</v>
      </c>
      <c r="AC35" s="183">
        <f>AA35-AB35</f>
        <v>4</v>
      </c>
      <c r="AD35" s="184"/>
      <c r="AE35" s="184"/>
      <c r="AF35" s="184"/>
      <c r="AG35" s="181">
        <f>Z35*100000+AA35*10-AB35*9</f>
        <v>700040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7</v>
      </c>
      <c r="AK35" s="183">
        <f t="shared" si="9"/>
        <v>4</v>
      </c>
      <c r="AL35" s="183">
        <f t="shared" si="9"/>
        <v>0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700040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7</v>
      </c>
      <c r="AV35" s="71">
        <f t="shared" si="10"/>
        <v>4</v>
      </c>
      <c r="AW35" s="71">
        <f t="shared" si="10"/>
        <v>0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0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0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0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700050</v>
      </c>
      <c r="AO36" s="176">
        <f>AG33+SUM(AO32:AO35)</f>
        <v>299983</v>
      </c>
      <c r="AP36" s="176">
        <f>AG34+SUM(AP32:AP35)</f>
        <v>-63</v>
      </c>
      <c r="AQ36" s="176">
        <f>AG35+SUM(AQ32:AQ35)</f>
        <v>700040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3</v>
      </c>
      <c r="O38" s="107">
        <f t="shared" si="11"/>
        <v>0</v>
      </c>
      <c r="P38" s="107">
        <f t="shared" si="11"/>
        <v>7</v>
      </c>
      <c r="Q38" s="107">
        <f t="shared" si="11"/>
        <v>5</v>
      </c>
      <c r="R38" s="107">
        <f t="shared" si="11"/>
        <v>1</v>
      </c>
      <c r="S38" s="107">
        <f t="shared" si="11"/>
        <v>0</v>
      </c>
      <c r="T38" s="107">
        <f t="shared" si="11"/>
        <v>4</v>
      </c>
      <c r="U38" s="107">
        <f t="shared" si="11"/>
        <v>0</v>
      </c>
      <c r="V38" s="107">
        <f t="shared" si="11"/>
        <v>3</v>
      </c>
      <c r="W38" s="107">
        <f t="shared" si="11"/>
        <v>7</v>
      </c>
      <c r="X38" s="107">
        <f t="shared" si="11"/>
        <v>0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20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Kroatien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Kroatien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64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5</v>
      </c>
      <c r="AB43" s="179">
        <f>U49</f>
        <v>2</v>
      </c>
      <c r="AC43" s="179">
        <f>AA43-AB43</f>
        <v>3</v>
      </c>
      <c r="AD43" s="180"/>
      <c r="AE43" s="180"/>
      <c r="AF43" s="180"/>
      <c r="AG43" s="181">
        <f>Z43*100000+AA43*10-AB43*9</f>
        <v>700032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5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700032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5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6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600033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6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600033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6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6</v>
      </c>
      <c r="BE44" s="67">
        <f>VLOOKUP(2,AS43:AW46,4,FALSE)</f>
        <v>6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66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0</v>
      </c>
      <c r="AB45" s="186">
        <f>W49</f>
        <v>6</v>
      </c>
      <c r="AC45" s="186">
        <f>AA45-AB45</f>
        <v>-6</v>
      </c>
      <c r="AD45" s="187"/>
      <c r="AE45" s="187"/>
      <c r="AF45" s="187"/>
      <c r="AG45" s="181">
        <f>Z45*100000+AA45*10-AB45*9</f>
        <v>-54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0</v>
      </c>
      <c r="AL45" s="186">
        <f t="shared" si="13"/>
        <v>6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-54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0</v>
      </c>
      <c r="AW45" s="71">
        <f t="shared" si="14"/>
        <v>6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3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4</v>
      </c>
      <c r="AA46" s="183">
        <f>T49</f>
        <v>3</v>
      </c>
      <c r="AB46" s="183">
        <f>X49</f>
        <v>3</v>
      </c>
      <c r="AC46" s="183">
        <f>AA46-AB46</f>
        <v>0</v>
      </c>
      <c r="AD46" s="184"/>
      <c r="AE46" s="184"/>
      <c r="AF46" s="184"/>
      <c r="AG46" s="181">
        <f>Z46*100000+AA46*10-AB46*9</f>
        <v>400003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3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400003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3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0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1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700032</v>
      </c>
      <c r="AO47" s="176">
        <f>AG44+SUM(AO43:AO46)</f>
        <v>600033</v>
      </c>
      <c r="AP47" s="176">
        <f>AG45+SUM(AP43:AP46)</f>
        <v>-54</v>
      </c>
      <c r="AQ47" s="176">
        <f>AG46+SUM(AQ43:AQ46)</f>
        <v>400003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0</v>
      </c>
      <c r="T48" s="113"/>
      <c r="U48" s="113"/>
      <c r="V48" s="113">
        <f>G48</f>
        <v>0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6</v>
      </c>
      <c r="O49" s="107">
        <f t="shared" si="15"/>
        <v>0</v>
      </c>
      <c r="P49" s="107">
        <f t="shared" si="15"/>
        <v>4</v>
      </c>
      <c r="Q49" s="107">
        <f t="shared" si="15"/>
        <v>5</v>
      </c>
      <c r="R49" s="107">
        <f t="shared" si="15"/>
        <v>6</v>
      </c>
      <c r="S49" s="107">
        <f t="shared" si="15"/>
        <v>0</v>
      </c>
      <c r="T49" s="107">
        <f t="shared" si="15"/>
        <v>3</v>
      </c>
      <c r="U49" s="107">
        <f t="shared" si="15"/>
        <v>2</v>
      </c>
      <c r="V49" s="107">
        <f t="shared" si="15"/>
        <v>3</v>
      </c>
      <c r="W49" s="107">
        <f t="shared" si="15"/>
        <v>6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130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22</v>
      </c>
      <c r="CG49" s="118">
        <f>CF16+CF27+CF38+CF49</f>
        <v>66</v>
      </c>
      <c r="CH49" s="98"/>
      <c r="CI49" s="98"/>
      <c r="CJ49" s="98"/>
      <c r="CK49" s="98"/>
      <c r="CL49" s="98"/>
      <c r="CM49" s="121">
        <f>CM41+CG49</f>
        <v>130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Nadine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Nadine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6</v>
      </c>
      <c r="AA10" s="179">
        <f>Q16</f>
        <v>3</v>
      </c>
      <c r="AB10" s="179">
        <f>U16</f>
        <v>3</v>
      </c>
      <c r="AC10" s="179">
        <f>AA10-AB10</f>
        <v>0</v>
      </c>
      <c r="AD10" s="180"/>
      <c r="AE10" s="180"/>
      <c r="AF10" s="180"/>
      <c r="AG10" s="181">
        <f>Z10*100000+AA10*10-AB10*9</f>
        <v>600003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6</v>
      </c>
      <c r="AK10" s="179">
        <f t="shared" si="1"/>
        <v>3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1000</v>
      </c>
      <c r="AR10" s="176">
        <f>AN14</f>
        <v>601003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6</v>
      </c>
      <c r="AV10" s="71">
        <f t="shared" si="2"/>
        <v>3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6</v>
      </c>
      <c r="BE10" s="20">
        <f>VLOOKUP(1,AS10:AW13,4,FALSE)</f>
        <v>6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0</v>
      </c>
      <c r="AA11" s="98">
        <f>R16</f>
        <v>0</v>
      </c>
      <c r="AB11" s="98">
        <f>V16</f>
        <v>6</v>
      </c>
      <c r="AC11" s="98">
        <f>AA11-AB11</f>
        <v>-6</v>
      </c>
      <c r="AD11" s="104"/>
      <c r="AE11" s="104"/>
      <c r="AF11" s="104"/>
      <c r="AG11" s="181">
        <f>Z11*100000+AA11*10-AB11*9</f>
        <v>-54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0</v>
      </c>
      <c r="AL11" s="98">
        <f t="shared" si="1"/>
        <v>6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-54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0</v>
      </c>
      <c r="AW11" s="71">
        <f t="shared" si="2"/>
        <v>6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6</v>
      </c>
      <c r="AA12" s="186">
        <f>S16</f>
        <v>6</v>
      </c>
      <c r="AB12" s="186">
        <f>W16</f>
        <v>3</v>
      </c>
      <c r="AC12" s="186">
        <f>AA12-AB12</f>
        <v>3</v>
      </c>
      <c r="AD12" s="187"/>
      <c r="AE12" s="187"/>
      <c r="AF12" s="187"/>
      <c r="AG12" s="181">
        <f>Z12*100000+AA12*10-AB12*9</f>
        <v>600033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6</v>
      </c>
      <c r="AK12" s="186">
        <f t="shared" si="1"/>
        <v>6</v>
      </c>
      <c r="AL12" s="186">
        <f t="shared" si="1"/>
        <v>3</v>
      </c>
      <c r="AM12" s="71"/>
      <c r="AN12" s="176">
        <f>IF(AJ10=AK12,IF(E12&gt;G12,1000,0),0)</f>
        <v>1000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601033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6</v>
      </c>
      <c r="AV12" s="71">
        <f t="shared" si="2"/>
        <v>6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6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6</v>
      </c>
      <c r="AA13" s="183">
        <f>T16</f>
        <v>5</v>
      </c>
      <c r="AB13" s="183">
        <f>X16</f>
        <v>2</v>
      </c>
      <c r="AC13" s="183">
        <f>AA13-AB13</f>
        <v>3</v>
      </c>
      <c r="AD13" s="184"/>
      <c r="AE13" s="184"/>
      <c r="AF13" s="184"/>
      <c r="AG13" s="181">
        <f>Z13*100000+AA13*10-AB13*9</f>
        <v>600032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6</v>
      </c>
      <c r="AK13" s="183">
        <f t="shared" si="1"/>
        <v>5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1000</v>
      </c>
      <c r="AQ13" s="175"/>
      <c r="AR13" s="176">
        <f>AQ14</f>
        <v>601032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6</v>
      </c>
      <c r="AV13" s="71">
        <f t="shared" si="2"/>
        <v>5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601003</v>
      </c>
      <c r="AO14" s="176">
        <f>AG11+SUM(AO10:AO13)</f>
        <v>-54</v>
      </c>
      <c r="AP14" s="176">
        <f>AG12+SUM(AP10:AP13)</f>
        <v>601033</v>
      </c>
      <c r="AQ14" s="176">
        <f>AG13+SUM(AQ10:AQ13)</f>
        <v>601032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6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3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3</v>
      </c>
      <c r="T15" s="113"/>
      <c r="U15" s="113"/>
      <c r="V15" s="113">
        <f>G15</f>
        <v>3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6</v>
      </c>
      <c r="N16" s="107">
        <f t="shared" si="3"/>
        <v>0</v>
      </c>
      <c r="O16" s="107">
        <f t="shared" si="3"/>
        <v>6</v>
      </c>
      <c r="P16" s="107">
        <f t="shared" si="3"/>
        <v>6</v>
      </c>
      <c r="Q16" s="107">
        <f t="shared" si="3"/>
        <v>3</v>
      </c>
      <c r="R16" s="107">
        <f t="shared" si="3"/>
        <v>0</v>
      </c>
      <c r="S16" s="107">
        <f t="shared" si="3"/>
        <v>6</v>
      </c>
      <c r="T16" s="107">
        <f t="shared" si="3"/>
        <v>5</v>
      </c>
      <c r="U16" s="107">
        <f t="shared" si="3"/>
        <v>3</v>
      </c>
      <c r="V16" s="107">
        <f t="shared" si="3"/>
        <v>6</v>
      </c>
      <c r="W16" s="107">
        <f t="shared" si="3"/>
        <v>3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20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5</v>
      </c>
      <c r="AB21" s="179">
        <f>U27</f>
        <v>2</v>
      </c>
      <c r="AC21" s="179">
        <f>AA21-AB21</f>
        <v>3</v>
      </c>
      <c r="AD21" s="180"/>
      <c r="AE21" s="180"/>
      <c r="AF21" s="180"/>
      <c r="AG21" s="181">
        <f>Z21*100000+AA21*10-AB21*9</f>
        <v>600032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5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600032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5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8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0</v>
      </c>
      <c r="AA22" s="98">
        <f>R27</f>
        <v>0</v>
      </c>
      <c r="AB22" s="98">
        <f>V27</f>
        <v>7</v>
      </c>
      <c r="AC22" s="98">
        <f>AA22-AB22</f>
        <v>-7</v>
      </c>
      <c r="AD22" s="104"/>
      <c r="AE22" s="104"/>
      <c r="AF22" s="104"/>
      <c r="AG22" s="181">
        <f>Z22*100000+AA22*10-AB22*9</f>
        <v>-63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0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-63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0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9</v>
      </c>
      <c r="AA23" s="186">
        <f>S27</f>
        <v>8</v>
      </c>
      <c r="AB23" s="186">
        <f>W27</f>
        <v>2</v>
      </c>
      <c r="AC23" s="186">
        <f>AA23-AB23</f>
        <v>6</v>
      </c>
      <c r="AD23" s="187"/>
      <c r="AE23" s="187"/>
      <c r="AF23" s="187"/>
      <c r="AG23" s="181">
        <f>Z23*100000+AA23*10-AB23*9</f>
        <v>900062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8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900062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8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3</v>
      </c>
      <c r="AB24" s="183">
        <f>X27</f>
        <v>5</v>
      </c>
      <c r="AC24" s="183">
        <f>AA24-AB24</f>
        <v>-2</v>
      </c>
      <c r="AD24" s="184"/>
      <c r="AE24" s="184"/>
      <c r="AF24" s="184"/>
      <c r="AG24" s="181">
        <f>Z24*100000+AA24*10-AB24*9</f>
        <v>299985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3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299985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3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0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600032</v>
      </c>
      <c r="AO25" s="176">
        <f>AG22+SUM(AO21:AO24)</f>
        <v>-63</v>
      </c>
      <c r="AP25" s="176">
        <f>AG23+SUM(AP21:AP24)</f>
        <v>900062</v>
      </c>
      <c r="AQ25" s="176">
        <f>AG24+SUM(AQ21:AQ24)</f>
        <v>299985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Kroatien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Kroatien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0</v>
      </c>
      <c r="O27" s="107">
        <f t="shared" si="7"/>
        <v>9</v>
      </c>
      <c r="P27" s="107">
        <f t="shared" si="7"/>
        <v>3</v>
      </c>
      <c r="Q27" s="107">
        <f t="shared" si="7"/>
        <v>5</v>
      </c>
      <c r="R27" s="107">
        <f t="shared" si="7"/>
        <v>0</v>
      </c>
      <c r="S27" s="107">
        <f t="shared" si="7"/>
        <v>8</v>
      </c>
      <c r="T27" s="107">
        <f t="shared" si="7"/>
        <v>3</v>
      </c>
      <c r="U27" s="107">
        <f t="shared" si="7"/>
        <v>2</v>
      </c>
      <c r="V27" s="107">
        <f t="shared" si="7"/>
        <v>7</v>
      </c>
      <c r="W27" s="107">
        <f t="shared" si="7"/>
        <v>2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24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2</v>
      </c>
      <c r="AC32" s="179">
        <f>AA32-AB32</f>
        <v>4</v>
      </c>
      <c r="AD32" s="180"/>
      <c r="AE32" s="180"/>
      <c r="AF32" s="180"/>
      <c r="AG32" s="181">
        <f>Z32*100000+AA32*10-AB32*9</f>
        <v>900042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900042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0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3</v>
      </c>
      <c r="AA33" s="98">
        <f>R38</f>
        <v>3</v>
      </c>
      <c r="AB33" s="98">
        <f>V38</f>
        <v>4</v>
      </c>
      <c r="AC33" s="98">
        <f>AA33-AB33</f>
        <v>-1</v>
      </c>
      <c r="AD33" s="104"/>
      <c r="AE33" s="104"/>
      <c r="AF33" s="104"/>
      <c r="AG33" s="181">
        <f>Z33*100000+AA33*10-AB33*9</f>
        <v>299994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3</v>
      </c>
      <c r="AL33" s="98">
        <f t="shared" si="9"/>
        <v>4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299994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3</v>
      </c>
      <c r="AW33" s="71">
        <f t="shared" si="10"/>
        <v>4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6</v>
      </c>
      <c r="BE33" s="55">
        <f>VLOOKUP(2,AS32:AW35,4,FALSE)</f>
        <v>5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5</v>
      </c>
      <c r="AC34" s="186">
        <f>AA34-AB34</f>
        <v>-5</v>
      </c>
      <c r="AD34" s="187"/>
      <c r="AE34" s="187"/>
      <c r="AF34" s="187"/>
      <c r="AG34" s="181">
        <f>Z34*100000+AA34*10-AB34*9</f>
        <v>-45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-45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3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2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1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1</v>
      </c>
      <c r="Y35" s="98"/>
      <c r="Z35" s="183">
        <f>P38</f>
        <v>6</v>
      </c>
      <c r="AA35" s="183">
        <f>T38</f>
        <v>5</v>
      </c>
      <c r="AB35" s="183">
        <f>X38</f>
        <v>3</v>
      </c>
      <c r="AC35" s="183">
        <f>AA35-AB35</f>
        <v>2</v>
      </c>
      <c r="AD35" s="184"/>
      <c r="AE35" s="184"/>
      <c r="AF35" s="184"/>
      <c r="AG35" s="181">
        <f>Z35*100000+AA35*10-AB35*9</f>
        <v>600023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6</v>
      </c>
      <c r="AK35" s="183">
        <f t="shared" si="9"/>
        <v>5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600023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6</v>
      </c>
      <c r="AV35" s="71">
        <f t="shared" si="10"/>
        <v>5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900042</v>
      </c>
      <c r="AO36" s="176">
        <f>AG33+SUM(AO32:AO35)</f>
        <v>299994</v>
      </c>
      <c r="AP36" s="176">
        <f>AG34+SUM(AP32:AP35)</f>
        <v>-45</v>
      </c>
      <c r="AQ36" s="176">
        <f>AG35+SUM(AQ32:AQ35)</f>
        <v>600023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3</v>
      </c>
      <c r="O38" s="107">
        <f t="shared" si="11"/>
        <v>0</v>
      </c>
      <c r="P38" s="107">
        <f t="shared" si="11"/>
        <v>6</v>
      </c>
      <c r="Q38" s="107">
        <f t="shared" si="11"/>
        <v>6</v>
      </c>
      <c r="R38" s="107">
        <f t="shared" si="11"/>
        <v>3</v>
      </c>
      <c r="S38" s="107">
        <f t="shared" si="11"/>
        <v>0</v>
      </c>
      <c r="T38" s="107">
        <f t="shared" si="11"/>
        <v>5</v>
      </c>
      <c r="U38" s="107">
        <f t="shared" si="11"/>
        <v>2</v>
      </c>
      <c r="V38" s="107">
        <f t="shared" si="11"/>
        <v>4</v>
      </c>
      <c r="W38" s="107">
        <f t="shared" si="11"/>
        <v>5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24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5</v>
      </c>
      <c r="AB43" s="179">
        <f>U49</f>
        <v>3</v>
      </c>
      <c r="AC43" s="179">
        <f>AA43-AB43</f>
        <v>2</v>
      </c>
      <c r="AD43" s="180"/>
      <c r="AE43" s="180"/>
      <c r="AF43" s="180"/>
      <c r="AG43" s="181">
        <f>Z43*100000+AA43*10-AB43*9</f>
        <v>700023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5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700023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5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4</v>
      </c>
      <c r="AA44" s="98">
        <f>R49</f>
        <v>4</v>
      </c>
      <c r="AB44" s="98">
        <f>V49</f>
        <v>3</v>
      </c>
      <c r="AC44" s="98">
        <f>AA44-AB44</f>
        <v>1</v>
      </c>
      <c r="AD44" s="104"/>
      <c r="AE44" s="104"/>
      <c r="AF44" s="104"/>
      <c r="AG44" s="181">
        <f>Z44*100000+AA44*10-AB44*9</f>
        <v>400013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4</v>
      </c>
      <c r="AK44" s="98">
        <f t="shared" si="13"/>
        <v>4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400013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4</v>
      </c>
      <c r="AV44" s="71">
        <f t="shared" si="14"/>
        <v>4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1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1</v>
      </c>
      <c r="X45" s="113"/>
      <c r="Y45" s="98"/>
      <c r="Z45" s="186">
        <f>O49</f>
        <v>0</v>
      </c>
      <c r="AA45" s="186">
        <f>S49</f>
        <v>1</v>
      </c>
      <c r="AB45" s="186">
        <f>W49</f>
        <v>5</v>
      </c>
      <c r="AC45" s="186">
        <f>AA45-AB45</f>
        <v>-4</v>
      </c>
      <c r="AD45" s="187"/>
      <c r="AE45" s="187"/>
      <c r="AF45" s="187"/>
      <c r="AG45" s="181">
        <f>Z45*100000+AA45*10-AB45*9</f>
        <v>-35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-35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England</v>
      </c>
      <c r="BC45" s="123"/>
      <c r="BD45" s="124">
        <f>VLOOKUP(3,AS43:AW46,3,FALSE)</f>
        <v>4</v>
      </c>
      <c r="BE45" s="124">
        <f>VLOOKUP(3,AS43:AW46,4,FALSE)</f>
        <v>4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0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-1</v>
      </c>
      <c r="M46" s="113"/>
      <c r="N46" s="113">
        <f>IF($E46="",0,IF($E46&gt;$G46,3,IF($E46=$G46,1,0)))</f>
        <v>0</v>
      </c>
      <c r="O46" s="113"/>
      <c r="P46" s="113">
        <f>IF($G46="",0,IF($E46&gt;$G46,0,IF($E46=$G46,1,3)))</f>
        <v>3</v>
      </c>
      <c r="Q46" s="113"/>
      <c r="R46" s="113">
        <f>E46</f>
        <v>0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0</v>
      </c>
      <c r="Y46" s="98"/>
      <c r="Z46" s="183">
        <f>P49</f>
        <v>6</v>
      </c>
      <c r="AA46" s="183">
        <f>T49</f>
        <v>4</v>
      </c>
      <c r="AB46" s="183">
        <f>X49</f>
        <v>3</v>
      </c>
      <c r="AC46" s="183">
        <f>AA46-AB46</f>
        <v>1</v>
      </c>
      <c r="AD46" s="184"/>
      <c r="AE46" s="184"/>
      <c r="AF46" s="184"/>
      <c r="AG46" s="181">
        <f>Z46*100000+AA46*10-AB46*9</f>
        <v>600013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6</v>
      </c>
      <c r="AK46" s="183">
        <f t="shared" si="13"/>
        <v>4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600013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6</v>
      </c>
      <c r="AV46" s="71">
        <f t="shared" si="14"/>
        <v>4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700023</v>
      </c>
      <c r="AO47" s="176">
        <f>AG44+SUM(AO43:AO46)</f>
        <v>400013</v>
      </c>
      <c r="AP47" s="176">
        <f>AG45+SUM(AP43:AP46)</f>
        <v>-35</v>
      </c>
      <c r="AQ47" s="176">
        <f>AG46+SUM(AQ43:AQ46)</f>
        <v>600013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0</v>
      </c>
      <c r="T48" s="113"/>
      <c r="U48" s="113"/>
      <c r="V48" s="113">
        <f>G48</f>
        <v>0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4</v>
      </c>
      <c r="O49" s="107">
        <f t="shared" si="15"/>
        <v>0</v>
      </c>
      <c r="P49" s="107">
        <f t="shared" si="15"/>
        <v>6</v>
      </c>
      <c r="Q49" s="107">
        <f t="shared" si="15"/>
        <v>5</v>
      </c>
      <c r="R49" s="107">
        <f t="shared" si="15"/>
        <v>4</v>
      </c>
      <c r="S49" s="107">
        <f t="shared" si="15"/>
        <v>1</v>
      </c>
      <c r="T49" s="107">
        <f t="shared" si="15"/>
        <v>4</v>
      </c>
      <c r="U49" s="107">
        <f t="shared" si="15"/>
        <v>3</v>
      </c>
      <c r="V49" s="107">
        <f t="shared" si="15"/>
        <v>3</v>
      </c>
      <c r="W49" s="107">
        <f t="shared" si="15"/>
        <v>5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17</v>
      </c>
      <c r="CG49" s="118">
        <f>CF16+CF27+CF38+CF49</f>
        <v>85</v>
      </c>
      <c r="CH49" s="98"/>
      <c r="CI49" s="98"/>
      <c r="CJ49" s="98"/>
      <c r="CK49" s="98"/>
      <c r="CL49" s="98"/>
      <c r="CM49" s="121">
        <f>CM41+CG49</f>
        <v>142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Q61" sqref="BQ61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348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Angelika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Angelika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7</v>
      </c>
      <c r="AA10" s="179">
        <f>Q16</f>
        <v>4</v>
      </c>
      <c r="AB10" s="179">
        <f>U16</f>
        <v>2</v>
      </c>
      <c r="AC10" s="179">
        <f>AA10-AB10</f>
        <v>2</v>
      </c>
      <c r="AD10" s="180"/>
      <c r="AE10" s="180"/>
      <c r="AF10" s="180"/>
      <c r="AG10" s="181">
        <f>Z10*100000+AA10*10-AB10*9</f>
        <v>700022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4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700022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4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0</v>
      </c>
      <c r="U11" s="113"/>
      <c r="V11" s="113"/>
      <c r="W11" s="113">
        <f>G11</f>
        <v>0</v>
      </c>
      <c r="X11" s="113">
        <f>E11</f>
        <v>2</v>
      </c>
      <c r="Y11" s="98"/>
      <c r="Z11" s="98">
        <f>N16</f>
        <v>1</v>
      </c>
      <c r="AA11" s="98">
        <f>R16</f>
        <v>0</v>
      </c>
      <c r="AB11" s="98">
        <f>V16</f>
        <v>2</v>
      </c>
      <c r="AC11" s="98">
        <f>AA11-AB11</f>
        <v>-2</v>
      </c>
      <c r="AD11" s="104"/>
      <c r="AE11" s="104"/>
      <c r="AF11" s="104"/>
      <c r="AG11" s="181">
        <f>Z11*100000+AA11*10-AB11*9</f>
        <v>99982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0</v>
      </c>
      <c r="AL11" s="98">
        <f t="shared" si="1"/>
        <v>2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99982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0</v>
      </c>
      <c r="AW11" s="71">
        <f t="shared" si="2"/>
        <v>2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4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4</v>
      </c>
      <c r="AA12" s="186">
        <f>S16</f>
        <v>3</v>
      </c>
      <c r="AB12" s="186">
        <f>W16</f>
        <v>2</v>
      </c>
      <c r="AC12" s="186">
        <f>AA12-AB12</f>
        <v>1</v>
      </c>
      <c r="AD12" s="187"/>
      <c r="AE12" s="187"/>
      <c r="AF12" s="187"/>
      <c r="AG12" s="181">
        <f>Z12*100000+AA12*10-AB12*9</f>
        <v>400012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4</v>
      </c>
      <c r="AK12" s="186">
        <f t="shared" si="1"/>
        <v>3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401012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4</v>
      </c>
      <c r="AV12" s="71">
        <f t="shared" si="2"/>
        <v>3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4</v>
      </c>
      <c r="BE12" s="124">
        <f>VLOOKUP(3,AS10:AW13,4,FALSE)</f>
        <v>2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14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4</v>
      </c>
      <c r="AA13" s="183">
        <f>T16</f>
        <v>2</v>
      </c>
      <c r="AB13" s="183">
        <f>X16</f>
        <v>3</v>
      </c>
      <c r="AC13" s="183">
        <f>AA13-AB13</f>
        <v>-1</v>
      </c>
      <c r="AD13" s="184"/>
      <c r="AE13" s="184"/>
      <c r="AF13" s="184"/>
      <c r="AG13" s="181">
        <f>Z13*100000+AA13*10-AB13*9</f>
        <v>399993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4</v>
      </c>
      <c r="AK13" s="183">
        <f t="shared" si="1"/>
        <v>2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1000</v>
      </c>
      <c r="AQ13" s="175"/>
      <c r="AR13" s="176">
        <f>AQ14</f>
        <v>399993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4</v>
      </c>
      <c r="AV13" s="71">
        <f t="shared" si="2"/>
        <v>2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0</v>
      </c>
      <c r="BF13" s="116" t="s">
        <v>13</v>
      </c>
      <c r="BG13" s="124">
        <f>VLOOKUP(4,AS10:AW13,5,FALSE)</f>
        <v>2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700022</v>
      </c>
      <c r="AO14" s="176">
        <f>AG11+SUM(AO10:AO13)</f>
        <v>99982</v>
      </c>
      <c r="AP14" s="176">
        <f>AG12+SUM(AP10:AP13)</f>
        <v>401012</v>
      </c>
      <c r="AQ14" s="176">
        <f>AG13+SUM(AQ10:AQ13)</f>
        <v>399993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0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0</v>
      </c>
      <c r="S15" s="113">
        <f>G15</f>
        <v>0</v>
      </c>
      <c r="T15" s="113"/>
      <c r="U15" s="113"/>
      <c r="V15" s="113">
        <f>G15</f>
        <v>0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1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4</v>
      </c>
      <c r="P16" s="107">
        <f t="shared" si="3"/>
        <v>4</v>
      </c>
      <c r="Q16" s="107">
        <f t="shared" si="3"/>
        <v>4</v>
      </c>
      <c r="R16" s="107">
        <f t="shared" si="3"/>
        <v>0</v>
      </c>
      <c r="S16" s="107">
        <f t="shared" si="3"/>
        <v>3</v>
      </c>
      <c r="T16" s="107">
        <f t="shared" si="3"/>
        <v>2</v>
      </c>
      <c r="U16" s="107">
        <f t="shared" si="3"/>
        <v>2</v>
      </c>
      <c r="V16" s="107">
        <f t="shared" si="3"/>
        <v>2</v>
      </c>
      <c r="W16" s="107">
        <f t="shared" si="3"/>
        <v>2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14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4</v>
      </c>
      <c r="AA21" s="179">
        <f>Q27</f>
        <v>5</v>
      </c>
      <c r="AB21" s="179">
        <f>U27</f>
        <v>5</v>
      </c>
      <c r="AC21" s="179">
        <f>AA21-AB21</f>
        <v>0</v>
      </c>
      <c r="AD21" s="180"/>
      <c r="AE21" s="180"/>
      <c r="AF21" s="180"/>
      <c r="AG21" s="181">
        <f>Z21*100000+AA21*10-AB21*9</f>
        <v>400005</v>
      </c>
      <c r="AH21" s="182">
        <f>IF(AG21="","",RANK(AG21,AG21:AG24,0)+ROW(A12)%%)</f>
        <v>3.0011999999999999</v>
      </c>
      <c r="AI21" s="182" t="str">
        <f>C21</f>
        <v>Niederlande</v>
      </c>
      <c r="AJ21" s="179">
        <f t="shared" ref="AJ21:AL24" si="5">Z21</f>
        <v>4</v>
      </c>
      <c r="AK21" s="179">
        <f t="shared" si="5"/>
        <v>5</v>
      </c>
      <c r="AL21" s="179">
        <f t="shared" si="5"/>
        <v>5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400005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4</v>
      </c>
      <c r="AV21" s="71">
        <f t="shared" si="6"/>
        <v>5</v>
      </c>
      <c r="AW21" s="71">
        <f t="shared" si="6"/>
        <v>5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6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0</v>
      </c>
      <c r="AA22" s="98">
        <f>R27</f>
        <v>1</v>
      </c>
      <c r="AB22" s="98">
        <f>V27</f>
        <v>6</v>
      </c>
      <c r="AC22" s="98">
        <f>AA22-AB22</f>
        <v>-5</v>
      </c>
      <c r="AD22" s="104"/>
      <c r="AE22" s="104"/>
      <c r="AF22" s="104"/>
      <c r="AG22" s="181">
        <f>Z22*100000+AA22*10-AB22*9</f>
        <v>-44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-44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6</v>
      </c>
      <c r="AB23" s="186">
        <f>W27</f>
        <v>3</v>
      </c>
      <c r="AC23" s="186">
        <f>AA23-AB23</f>
        <v>3</v>
      </c>
      <c r="AD23" s="187"/>
      <c r="AE23" s="187"/>
      <c r="AF23" s="187"/>
      <c r="AG23" s="181">
        <f>Z23*100000+AA23*10-AB23*9</f>
        <v>700033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6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700033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6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Niederlande</v>
      </c>
      <c r="BC23" s="123"/>
      <c r="BD23" s="124">
        <f>VLOOKUP(3,AS21:AW24,3,FALSE)</f>
        <v>4</v>
      </c>
      <c r="BE23" s="124">
        <f>VLOOKUP(3,AS21:AW24,4,FALSE)</f>
        <v>5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2</v>
      </c>
      <c r="BO23" s="116" t="s">
        <v>13</v>
      </c>
      <c r="BP23" s="214">
        <v>3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6</v>
      </c>
      <c r="AA24" s="183">
        <f>T27</f>
        <v>5</v>
      </c>
      <c r="AB24" s="183">
        <f>X27</f>
        <v>3</v>
      </c>
      <c r="AC24" s="183">
        <f>AA24-AB24</f>
        <v>2</v>
      </c>
      <c r="AD24" s="184"/>
      <c r="AE24" s="184"/>
      <c r="AF24" s="184"/>
      <c r="AG24" s="181">
        <f>Z24*100000+AA24*10-AB24*9</f>
        <v>600023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6</v>
      </c>
      <c r="AK24" s="183">
        <f t="shared" si="5"/>
        <v>5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600023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6</v>
      </c>
      <c r="AV24" s="71">
        <f t="shared" si="6"/>
        <v>5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1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400005</v>
      </c>
      <c r="AO25" s="176">
        <f>AG22+SUM(AO21:AO24)</f>
        <v>-44</v>
      </c>
      <c r="AP25" s="176">
        <f>AG23+SUM(AP21:AP24)</f>
        <v>700033</v>
      </c>
      <c r="AQ25" s="176">
        <f>AG24+SUM(AQ21:AQ24)</f>
        <v>600023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1</v>
      </c>
      <c r="CD25" s="98">
        <f>IF(G25=Spielplan!G25,Punktemodus!$B$7,0)</f>
        <v>1</v>
      </c>
      <c r="CE25" s="98">
        <f>IF(E25=Spielplan!E25,IF(G25=Spielplan!G25,Punktemodus!$B$5,0),0)</f>
        <v>2</v>
      </c>
      <c r="CF25" s="117">
        <f>IF(Spielplan!E25&lt;&gt;"",SUM(BZ25:CE25),0)</f>
        <v>9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4</v>
      </c>
      <c r="N27" s="107">
        <f t="shared" si="7"/>
        <v>0</v>
      </c>
      <c r="O27" s="107">
        <f t="shared" si="7"/>
        <v>7</v>
      </c>
      <c r="P27" s="107">
        <f t="shared" si="7"/>
        <v>6</v>
      </c>
      <c r="Q27" s="107">
        <f t="shared" si="7"/>
        <v>5</v>
      </c>
      <c r="R27" s="107">
        <f t="shared" si="7"/>
        <v>1</v>
      </c>
      <c r="S27" s="107">
        <f t="shared" si="7"/>
        <v>6</v>
      </c>
      <c r="T27" s="107">
        <f t="shared" si="7"/>
        <v>5</v>
      </c>
      <c r="U27" s="107">
        <f t="shared" si="7"/>
        <v>5</v>
      </c>
      <c r="V27" s="107">
        <f t="shared" si="7"/>
        <v>6</v>
      </c>
      <c r="W27" s="107">
        <f t="shared" si="7"/>
        <v>3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27</v>
      </c>
      <c r="CG27" s="98"/>
      <c r="CH27" s="98"/>
      <c r="CI27" s="98"/>
      <c r="CJ27" s="98"/>
      <c r="CK27" s="98"/>
      <c r="CL27" s="98"/>
      <c r="CM27" s="119">
        <f>SUM(CM23:CM26)</f>
        <v>40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2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2</v>
      </c>
      <c r="R32" s="113">
        <f>G32</f>
        <v>2</v>
      </c>
      <c r="S32" s="113"/>
      <c r="T32" s="113"/>
      <c r="U32" s="113">
        <f>G32</f>
        <v>2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7</v>
      </c>
      <c r="AB32" s="179">
        <f>U38</f>
        <v>2</v>
      </c>
      <c r="AC32" s="179">
        <f>AA32-AB32</f>
        <v>5</v>
      </c>
      <c r="AD32" s="180"/>
      <c r="AE32" s="180"/>
      <c r="AF32" s="180"/>
      <c r="AG32" s="181">
        <f>Z32*100000+AA32*10-AB32*9</f>
        <v>700052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7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700052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7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7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3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5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7</v>
      </c>
      <c r="AA33" s="98">
        <f>R38</f>
        <v>7</v>
      </c>
      <c r="AB33" s="98">
        <f>V38</f>
        <v>3</v>
      </c>
      <c r="AC33" s="98">
        <f>AA33-AB33</f>
        <v>4</v>
      </c>
      <c r="AD33" s="104"/>
      <c r="AE33" s="104"/>
      <c r="AF33" s="104"/>
      <c r="AG33" s="181">
        <f>Z33*100000+AA33*10-AB33*9</f>
        <v>700043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7</v>
      </c>
      <c r="AK33" s="98">
        <f t="shared" si="9"/>
        <v>7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700043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7</v>
      </c>
      <c r="AV33" s="71">
        <f t="shared" si="10"/>
        <v>7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7</v>
      </c>
      <c r="BE33" s="55">
        <f>VLOOKUP(2,AS32:AW35,4,FALSE)</f>
        <v>7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0</v>
      </c>
      <c r="AA34" s="186">
        <f>S38</f>
        <v>1</v>
      </c>
      <c r="AB34" s="186">
        <f>W38</f>
        <v>7</v>
      </c>
      <c r="AC34" s="186">
        <f>AA34-AB34</f>
        <v>-6</v>
      </c>
      <c r="AD34" s="187"/>
      <c r="AE34" s="187"/>
      <c r="AF34" s="187"/>
      <c r="AG34" s="181">
        <f>Z34*100000+AA34*10-AB34*9</f>
        <v>-53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1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-53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1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3</v>
      </c>
      <c r="BF34" s="116" t="s">
        <v>13</v>
      </c>
      <c r="BG34" s="124">
        <f>VLOOKUP(3,AS32:AW35,5,FALSE)</f>
        <v>6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3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3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3</v>
      </c>
      <c r="Y35" s="98"/>
      <c r="Z35" s="183">
        <f>P38</f>
        <v>3</v>
      </c>
      <c r="AA35" s="183">
        <f>T38</f>
        <v>3</v>
      </c>
      <c r="AB35" s="183">
        <f>X38</f>
        <v>6</v>
      </c>
      <c r="AC35" s="183">
        <f>AA35-AB35</f>
        <v>-3</v>
      </c>
      <c r="AD35" s="184"/>
      <c r="AE35" s="184"/>
      <c r="AF35" s="184"/>
      <c r="AG35" s="181">
        <f>Z35*100000+AA35*10-AB35*9</f>
        <v>299976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3</v>
      </c>
      <c r="AL35" s="183">
        <f t="shared" si="9"/>
        <v>6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299976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3</v>
      </c>
      <c r="AW35" s="71">
        <f t="shared" si="10"/>
        <v>6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1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700052</v>
      </c>
      <c r="AO36" s="176">
        <f>AG33+SUM(AO32:AO35)</f>
        <v>700043</v>
      </c>
      <c r="AP36" s="176">
        <f>AG34+SUM(AP32:AP35)</f>
        <v>-53</v>
      </c>
      <c r="AQ36" s="176">
        <f>AG35+SUM(AQ32:AQ35)</f>
        <v>299976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2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2</v>
      </c>
      <c r="S37" s="113">
        <f>G37</f>
        <v>0</v>
      </c>
      <c r="T37" s="113"/>
      <c r="U37" s="113"/>
      <c r="V37" s="113">
        <f>G37</f>
        <v>0</v>
      </c>
      <c r="W37" s="113">
        <f>E37</f>
        <v>2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1</v>
      </c>
      <c r="CD37" s="98">
        <f>IF(G37=Spielplan!G37,Punktemodus!$B$7,0)</f>
        <v>1</v>
      </c>
      <c r="CE37" s="98">
        <f>IF(E37=Spielplan!E37,IF(G37=Spielplan!G37,Punktemodus!$B$5,0),0)</f>
        <v>2</v>
      </c>
      <c r="CF37" s="117">
        <f>IF(Spielplan!E37&lt;&gt;"",SUM(BZ37:CE37),0)</f>
        <v>9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7</v>
      </c>
      <c r="O38" s="107">
        <f t="shared" si="11"/>
        <v>0</v>
      </c>
      <c r="P38" s="107">
        <f t="shared" si="11"/>
        <v>3</v>
      </c>
      <c r="Q38" s="107">
        <f t="shared" si="11"/>
        <v>7</v>
      </c>
      <c r="R38" s="107">
        <f t="shared" si="11"/>
        <v>7</v>
      </c>
      <c r="S38" s="107">
        <f t="shared" si="11"/>
        <v>1</v>
      </c>
      <c r="T38" s="107">
        <f t="shared" si="11"/>
        <v>3</v>
      </c>
      <c r="U38" s="107">
        <f t="shared" si="11"/>
        <v>2</v>
      </c>
      <c r="V38" s="107">
        <f t="shared" si="11"/>
        <v>3</v>
      </c>
      <c r="W38" s="107">
        <f t="shared" si="11"/>
        <v>7</v>
      </c>
      <c r="X38" s="107">
        <f t="shared" si="11"/>
        <v>6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111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5</v>
      </c>
      <c r="AA43" s="179">
        <f>Q49</f>
        <v>6</v>
      </c>
      <c r="AB43" s="179">
        <f>U49</f>
        <v>4</v>
      </c>
      <c r="AC43" s="179">
        <f>AA43-AB43</f>
        <v>2</v>
      </c>
      <c r="AD43" s="180"/>
      <c r="AE43" s="180"/>
      <c r="AF43" s="180"/>
      <c r="AG43" s="181">
        <f>Z43*100000+AA43*10-AB43*9</f>
        <v>500024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6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500024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6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5</v>
      </c>
      <c r="BE43" s="63">
        <f>VLOOKUP(1,AS43:AW46,4,FALSE)</f>
        <v>6</v>
      </c>
      <c r="BF43" s="116" t="s">
        <v>13</v>
      </c>
      <c r="BG43" s="63">
        <f>VLOOKUP(1,AS43:AW46,5,FALSE)</f>
        <v>4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2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2</v>
      </c>
      <c r="T44" s="113">
        <f>G44</f>
        <v>1</v>
      </c>
      <c r="U44" s="113"/>
      <c r="V44" s="113"/>
      <c r="W44" s="113">
        <f>G44</f>
        <v>1</v>
      </c>
      <c r="X44" s="113">
        <f>E44</f>
        <v>2</v>
      </c>
      <c r="Y44" s="98"/>
      <c r="Z44" s="98">
        <f>N49</f>
        <v>5</v>
      </c>
      <c r="AA44" s="98">
        <f>R49</f>
        <v>6</v>
      </c>
      <c r="AB44" s="98">
        <f>V49</f>
        <v>5</v>
      </c>
      <c r="AC44" s="98">
        <f>AA44-AB44</f>
        <v>1</v>
      </c>
      <c r="AD44" s="104"/>
      <c r="AE44" s="104"/>
      <c r="AF44" s="104"/>
      <c r="AG44" s="181">
        <f>Z44*100000+AA44*10-AB44*9</f>
        <v>500015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5</v>
      </c>
      <c r="AK44" s="98">
        <f t="shared" si="13"/>
        <v>6</v>
      </c>
      <c r="AL44" s="98">
        <f t="shared" si="13"/>
        <v>5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500015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5</v>
      </c>
      <c r="AV44" s="71">
        <f t="shared" si="14"/>
        <v>6</v>
      </c>
      <c r="AW44" s="71">
        <f t="shared" si="14"/>
        <v>5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5</v>
      </c>
      <c r="BE44" s="67">
        <f>VLOOKUP(2,AS43:AW46,4,FALSE)</f>
        <v>6</v>
      </c>
      <c r="BF44" s="116" t="s">
        <v>13</v>
      </c>
      <c r="BG44" s="67">
        <f>VLOOKUP(2,AS43:AW46,5,FALSE)</f>
        <v>5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104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1</v>
      </c>
      <c r="CD44" s="98">
        <f>IF(G44=Spielplan!G44,Punktemodus!$B$7,0)</f>
        <v>1</v>
      </c>
      <c r="CE44" s="98">
        <f>IF(E44=Spielplan!E44,IF(G44=Spielplan!G44,Punktemodus!$B$5,0),0)</f>
        <v>2</v>
      </c>
      <c r="CF44" s="117">
        <f>IF(Spielplan!E44&lt;&gt;"",SUM(BZ44:CE44),0)</f>
        <v>9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3</v>
      </c>
      <c r="AA45" s="186">
        <f>S49</f>
        <v>3</v>
      </c>
      <c r="AB45" s="186">
        <f>W49</f>
        <v>5</v>
      </c>
      <c r="AC45" s="186">
        <f>AA45-AB45</f>
        <v>-2</v>
      </c>
      <c r="AD45" s="187"/>
      <c r="AE45" s="187"/>
      <c r="AF45" s="187"/>
      <c r="AG45" s="181">
        <f>Z45*100000+AA45*10-AB45*9</f>
        <v>299985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3</v>
      </c>
      <c r="AK45" s="186">
        <f t="shared" si="13"/>
        <v>3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299985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3</v>
      </c>
      <c r="AV45" s="71">
        <f t="shared" si="14"/>
        <v>3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3</v>
      </c>
      <c r="BE45" s="124">
        <f>VLOOKUP(3,AS43:AW46,4,FALSE)</f>
        <v>3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2</v>
      </c>
      <c r="AA46" s="183">
        <f>T49</f>
        <v>5</v>
      </c>
      <c r="AB46" s="183">
        <f>X49</f>
        <v>6</v>
      </c>
      <c r="AC46" s="183">
        <f>AA46-AB46</f>
        <v>-1</v>
      </c>
      <c r="AD46" s="184"/>
      <c r="AE46" s="184"/>
      <c r="AF46" s="184"/>
      <c r="AG46" s="181">
        <f>Z46*100000+AA46*10-AB46*9</f>
        <v>199996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2</v>
      </c>
      <c r="AK46" s="183">
        <f t="shared" si="13"/>
        <v>5</v>
      </c>
      <c r="AL46" s="183">
        <f t="shared" si="13"/>
        <v>6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199996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2</v>
      </c>
      <c r="AV46" s="71">
        <f t="shared" si="14"/>
        <v>5</v>
      </c>
      <c r="AW46" s="71">
        <f t="shared" si="14"/>
        <v>6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2</v>
      </c>
      <c r="BE46" s="124">
        <f>VLOOKUP(4,AS43:AW46,4,FALSE)</f>
        <v>5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40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0</v>
      </c>
      <c r="M47" s="113">
        <f>IF($E47="",0,IF($E47&gt;$G47,3,IF($E47=G47,1,0)))</f>
        <v>1</v>
      </c>
      <c r="N47" s="113"/>
      <c r="O47" s="113"/>
      <c r="P47" s="113">
        <f>IF($G47="",0,IF($E47&gt;$G47,0,IF($E47=$G47,1,3)))</f>
        <v>1</v>
      </c>
      <c r="Q47" s="113">
        <f>E47</f>
        <v>2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500024</v>
      </c>
      <c r="AO47" s="176">
        <f>AG44+SUM(AO43:AO46)</f>
        <v>500015</v>
      </c>
      <c r="AP47" s="176">
        <f>AG45+SUM(AP43:AP46)</f>
        <v>299985</v>
      </c>
      <c r="AQ47" s="176">
        <f>AG46+SUM(AQ43:AQ46)</f>
        <v>199996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1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5</v>
      </c>
      <c r="O49" s="107">
        <f t="shared" si="15"/>
        <v>3</v>
      </c>
      <c r="P49" s="107">
        <f t="shared" si="15"/>
        <v>2</v>
      </c>
      <c r="Q49" s="107">
        <f t="shared" si="15"/>
        <v>6</v>
      </c>
      <c r="R49" s="107">
        <f t="shared" si="15"/>
        <v>6</v>
      </c>
      <c r="S49" s="107">
        <f t="shared" si="15"/>
        <v>3</v>
      </c>
      <c r="T49" s="107">
        <f t="shared" si="15"/>
        <v>5</v>
      </c>
      <c r="U49" s="107">
        <f t="shared" si="15"/>
        <v>4</v>
      </c>
      <c r="V49" s="107">
        <f t="shared" si="15"/>
        <v>5</v>
      </c>
      <c r="W49" s="107">
        <f t="shared" si="15"/>
        <v>5</v>
      </c>
      <c r="X49" s="107">
        <f t="shared" si="15"/>
        <v>6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215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30</v>
      </c>
      <c r="CG49" s="118">
        <f>CF16+CF27+CF38+CF49</f>
        <v>104</v>
      </c>
      <c r="CH49" s="98"/>
      <c r="CI49" s="98"/>
      <c r="CJ49" s="98"/>
      <c r="CK49" s="98"/>
      <c r="CL49" s="98"/>
      <c r="CM49" s="121">
        <f>CM41+CG49</f>
        <v>215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54"/>
  <sheetViews>
    <sheetView zoomScaleNormal="100" workbookViewId="0">
      <selection activeCell="G39" sqref="G39"/>
    </sheetView>
  </sheetViews>
  <sheetFormatPr baseColWidth="10" defaultRowHeight="12.75" x14ac:dyDescent="0.2"/>
  <cols>
    <col min="1" max="1" width="1.140625" customWidth="1"/>
    <col min="2" max="2" width="7.28515625" customWidth="1"/>
    <col min="3" max="3" width="20.85546875" style="3" customWidth="1"/>
    <col min="4" max="4" width="16.5703125" style="125" customWidth="1"/>
    <col min="5" max="5" width="1.140625" customWidth="1"/>
    <col min="243" max="243" width="1.140625" customWidth="1"/>
    <col min="244" max="244" width="5.28515625" customWidth="1"/>
    <col min="245" max="245" width="20.85546875" customWidth="1"/>
    <col min="246" max="246" width="16.5703125" customWidth="1"/>
    <col min="247" max="247" width="91.42578125" customWidth="1"/>
    <col min="499" max="499" width="1.140625" customWidth="1"/>
    <col min="500" max="500" width="5.28515625" customWidth="1"/>
    <col min="501" max="501" width="20.85546875" customWidth="1"/>
    <col min="502" max="502" width="16.5703125" customWidth="1"/>
    <col min="503" max="503" width="91.42578125" customWidth="1"/>
    <col min="755" max="755" width="1.140625" customWidth="1"/>
    <col min="756" max="756" width="5.28515625" customWidth="1"/>
    <col min="757" max="757" width="20.85546875" customWidth="1"/>
    <col min="758" max="758" width="16.5703125" customWidth="1"/>
    <col min="759" max="759" width="91.42578125" customWidth="1"/>
    <col min="1011" max="1011" width="1.140625" customWidth="1"/>
    <col min="1012" max="1012" width="5.28515625" customWidth="1"/>
    <col min="1013" max="1013" width="20.85546875" customWidth="1"/>
    <col min="1014" max="1014" width="16.5703125" customWidth="1"/>
    <col min="1015" max="1015" width="91.42578125" customWidth="1"/>
    <col min="1267" max="1267" width="1.140625" customWidth="1"/>
    <col min="1268" max="1268" width="5.28515625" customWidth="1"/>
    <col min="1269" max="1269" width="20.85546875" customWidth="1"/>
    <col min="1270" max="1270" width="16.5703125" customWidth="1"/>
    <col min="1271" max="1271" width="91.42578125" customWidth="1"/>
    <col min="1523" max="1523" width="1.140625" customWidth="1"/>
    <col min="1524" max="1524" width="5.28515625" customWidth="1"/>
    <col min="1525" max="1525" width="20.85546875" customWidth="1"/>
    <col min="1526" max="1526" width="16.5703125" customWidth="1"/>
    <col min="1527" max="1527" width="91.42578125" customWidth="1"/>
    <col min="1779" max="1779" width="1.140625" customWidth="1"/>
    <col min="1780" max="1780" width="5.28515625" customWidth="1"/>
    <col min="1781" max="1781" width="20.85546875" customWidth="1"/>
    <col min="1782" max="1782" width="16.5703125" customWidth="1"/>
    <col min="1783" max="1783" width="91.42578125" customWidth="1"/>
    <col min="2035" max="2035" width="1.140625" customWidth="1"/>
    <col min="2036" max="2036" width="5.28515625" customWidth="1"/>
    <col min="2037" max="2037" width="20.85546875" customWidth="1"/>
    <col min="2038" max="2038" width="16.5703125" customWidth="1"/>
    <col min="2039" max="2039" width="91.42578125" customWidth="1"/>
    <col min="2291" max="2291" width="1.140625" customWidth="1"/>
    <col min="2292" max="2292" width="5.28515625" customWidth="1"/>
    <col min="2293" max="2293" width="20.85546875" customWidth="1"/>
    <col min="2294" max="2294" width="16.5703125" customWidth="1"/>
    <col min="2295" max="2295" width="91.42578125" customWidth="1"/>
    <col min="2547" max="2547" width="1.140625" customWidth="1"/>
    <col min="2548" max="2548" width="5.28515625" customWidth="1"/>
    <col min="2549" max="2549" width="20.85546875" customWidth="1"/>
    <col min="2550" max="2550" width="16.5703125" customWidth="1"/>
    <col min="2551" max="2551" width="91.42578125" customWidth="1"/>
    <col min="2803" max="2803" width="1.140625" customWidth="1"/>
    <col min="2804" max="2804" width="5.28515625" customWidth="1"/>
    <col min="2805" max="2805" width="20.85546875" customWidth="1"/>
    <col min="2806" max="2806" width="16.5703125" customWidth="1"/>
    <col min="2807" max="2807" width="91.42578125" customWidth="1"/>
    <col min="3059" max="3059" width="1.140625" customWidth="1"/>
    <col min="3060" max="3060" width="5.28515625" customWidth="1"/>
    <col min="3061" max="3061" width="20.85546875" customWidth="1"/>
    <col min="3062" max="3062" width="16.5703125" customWidth="1"/>
    <col min="3063" max="3063" width="91.42578125" customWidth="1"/>
    <col min="3315" max="3315" width="1.140625" customWidth="1"/>
    <col min="3316" max="3316" width="5.28515625" customWidth="1"/>
    <col min="3317" max="3317" width="20.85546875" customWidth="1"/>
    <col min="3318" max="3318" width="16.5703125" customWidth="1"/>
    <col min="3319" max="3319" width="91.42578125" customWidth="1"/>
    <col min="3571" max="3571" width="1.140625" customWidth="1"/>
    <col min="3572" max="3572" width="5.28515625" customWidth="1"/>
    <col min="3573" max="3573" width="20.85546875" customWidth="1"/>
    <col min="3574" max="3574" width="16.5703125" customWidth="1"/>
    <col min="3575" max="3575" width="91.42578125" customWidth="1"/>
    <col min="3827" max="3827" width="1.140625" customWidth="1"/>
    <col min="3828" max="3828" width="5.28515625" customWidth="1"/>
    <col min="3829" max="3829" width="20.85546875" customWidth="1"/>
    <col min="3830" max="3830" width="16.5703125" customWidth="1"/>
    <col min="3831" max="3831" width="91.42578125" customWidth="1"/>
    <col min="4083" max="4083" width="1.140625" customWidth="1"/>
    <col min="4084" max="4084" width="5.28515625" customWidth="1"/>
    <col min="4085" max="4085" width="20.85546875" customWidth="1"/>
    <col min="4086" max="4086" width="16.5703125" customWidth="1"/>
    <col min="4087" max="4087" width="91.42578125" customWidth="1"/>
    <col min="4339" max="4339" width="1.140625" customWidth="1"/>
    <col min="4340" max="4340" width="5.28515625" customWidth="1"/>
    <col min="4341" max="4341" width="20.85546875" customWidth="1"/>
    <col min="4342" max="4342" width="16.5703125" customWidth="1"/>
    <col min="4343" max="4343" width="91.42578125" customWidth="1"/>
    <col min="4595" max="4595" width="1.140625" customWidth="1"/>
    <col min="4596" max="4596" width="5.28515625" customWidth="1"/>
    <col min="4597" max="4597" width="20.85546875" customWidth="1"/>
    <col min="4598" max="4598" width="16.5703125" customWidth="1"/>
    <col min="4599" max="4599" width="91.42578125" customWidth="1"/>
    <col min="4851" max="4851" width="1.140625" customWidth="1"/>
    <col min="4852" max="4852" width="5.28515625" customWidth="1"/>
    <col min="4853" max="4853" width="20.85546875" customWidth="1"/>
    <col min="4854" max="4854" width="16.5703125" customWidth="1"/>
    <col min="4855" max="4855" width="91.42578125" customWidth="1"/>
    <col min="5107" max="5107" width="1.140625" customWidth="1"/>
    <col min="5108" max="5108" width="5.28515625" customWidth="1"/>
    <col min="5109" max="5109" width="20.85546875" customWidth="1"/>
    <col min="5110" max="5110" width="16.5703125" customWidth="1"/>
    <col min="5111" max="5111" width="91.42578125" customWidth="1"/>
    <col min="5363" max="5363" width="1.140625" customWidth="1"/>
    <col min="5364" max="5364" width="5.28515625" customWidth="1"/>
    <col min="5365" max="5365" width="20.85546875" customWidth="1"/>
    <col min="5366" max="5366" width="16.5703125" customWidth="1"/>
    <col min="5367" max="5367" width="91.42578125" customWidth="1"/>
    <col min="5619" max="5619" width="1.140625" customWidth="1"/>
    <col min="5620" max="5620" width="5.28515625" customWidth="1"/>
    <col min="5621" max="5621" width="20.85546875" customWidth="1"/>
    <col min="5622" max="5622" width="16.5703125" customWidth="1"/>
    <col min="5623" max="5623" width="91.42578125" customWidth="1"/>
    <col min="5875" max="5875" width="1.140625" customWidth="1"/>
    <col min="5876" max="5876" width="5.28515625" customWidth="1"/>
    <col min="5877" max="5877" width="20.85546875" customWidth="1"/>
    <col min="5878" max="5878" width="16.5703125" customWidth="1"/>
    <col min="5879" max="5879" width="91.42578125" customWidth="1"/>
    <col min="6131" max="6131" width="1.140625" customWidth="1"/>
    <col min="6132" max="6132" width="5.28515625" customWidth="1"/>
    <col min="6133" max="6133" width="20.85546875" customWidth="1"/>
    <col min="6134" max="6134" width="16.5703125" customWidth="1"/>
    <col min="6135" max="6135" width="91.42578125" customWidth="1"/>
    <col min="6387" max="6387" width="1.140625" customWidth="1"/>
    <col min="6388" max="6388" width="5.28515625" customWidth="1"/>
    <col min="6389" max="6389" width="20.85546875" customWidth="1"/>
    <col min="6390" max="6390" width="16.5703125" customWidth="1"/>
    <col min="6391" max="6391" width="91.42578125" customWidth="1"/>
    <col min="6643" max="6643" width="1.140625" customWidth="1"/>
    <col min="6644" max="6644" width="5.28515625" customWidth="1"/>
    <col min="6645" max="6645" width="20.85546875" customWidth="1"/>
    <col min="6646" max="6646" width="16.5703125" customWidth="1"/>
    <col min="6647" max="6647" width="91.42578125" customWidth="1"/>
    <col min="6899" max="6899" width="1.140625" customWidth="1"/>
    <col min="6900" max="6900" width="5.28515625" customWidth="1"/>
    <col min="6901" max="6901" width="20.85546875" customWidth="1"/>
    <col min="6902" max="6902" width="16.5703125" customWidth="1"/>
    <col min="6903" max="6903" width="91.42578125" customWidth="1"/>
    <col min="7155" max="7155" width="1.140625" customWidth="1"/>
    <col min="7156" max="7156" width="5.28515625" customWidth="1"/>
    <col min="7157" max="7157" width="20.85546875" customWidth="1"/>
    <col min="7158" max="7158" width="16.5703125" customWidth="1"/>
    <col min="7159" max="7159" width="91.42578125" customWidth="1"/>
    <col min="7411" max="7411" width="1.140625" customWidth="1"/>
    <col min="7412" max="7412" width="5.28515625" customWidth="1"/>
    <col min="7413" max="7413" width="20.85546875" customWidth="1"/>
    <col min="7414" max="7414" width="16.5703125" customWidth="1"/>
    <col min="7415" max="7415" width="91.42578125" customWidth="1"/>
    <col min="7667" max="7667" width="1.140625" customWidth="1"/>
    <col min="7668" max="7668" width="5.28515625" customWidth="1"/>
    <col min="7669" max="7669" width="20.85546875" customWidth="1"/>
    <col min="7670" max="7670" width="16.5703125" customWidth="1"/>
    <col min="7671" max="7671" width="91.42578125" customWidth="1"/>
    <col min="7923" max="7923" width="1.140625" customWidth="1"/>
    <col min="7924" max="7924" width="5.28515625" customWidth="1"/>
    <col min="7925" max="7925" width="20.85546875" customWidth="1"/>
    <col min="7926" max="7926" width="16.5703125" customWidth="1"/>
    <col min="7927" max="7927" width="91.42578125" customWidth="1"/>
    <col min="8179" max="8179" width="1.140625" customWidth="1"/>
    <col min="8180" max="8180" width="5.28515625" customWidth="1"/>
    <col min="8181" max="8181" width="20.85546875" customWidth="1"/>
    <col min="8182" max="8182" width="16.5703125" customWidth="1"/>
    <col min="8183" max="8183" width="91.42578125" customWidth="1"/>
    <col min="8435" max="8435" width="1.140625" customWidth="1"/>
    <col min="8436" max="8436" width="5.28515625" customWidth="1"/>
    <col min="8437" max="8437" width="20.85546875" customWidth="1"/>
    <col min="8438" max="8438" width="16.5703125" customWidth="1"/>
    <col min="8439" max="8439" width="91.42578125" customWidth="1"/>
    <col min="8691" max="8691" width="1.140625" customWidth="1"/>
    <col min="8692" max="8692" width="5.28515625" customWidth="1"/>
    <col min="8693" max="8693" width="20.85546875" customWidth="1"/>
    <col min="8694" max="8694" width="16.5703125" customWidth="1"/>
    <col min="8695" max="8695" width="91.42578125" customWidth="1"/>
    <col min="8947" max="8947" width="1.140625" customWidth="1"/>
    <col min="8948" max="8948" width="5.28515625" customWidth="1"/>
    <col min="8949" max="8949" width="20.85546875" customWidth="1"/>
    <col min="8950" max="8950" width="16.5703125" customWidth="1"/>
    <col min="8951" max="8951" width="91.42578125" customWidth="1"/>
    <col min="9203" max="9203" width="1.140625" customWidth="1"/>
    <col min="9204" max="9204" width="5.28515625" customWidth="1"/>
    <col min="9205" max="9205" width="20.85546875" customWidth="1"/>
    <col min="9206" max="9206" width="16.5703125" customWidth="1"/>
    <col min="9207" max="9207" width="91.42578125" customWidth="1"/>
    <col min="9459" max="9459" width="1.140625" customWidth="1"/>
    <col min="9460" max="9460" width="5.28515625" customWidth="1"/>
    <col min="9461" max="9461" width="20.85546875" customWidth="1"/>
    <col min="9462" max="9462" width="16.5703125" customWidth="1"/>
    <col min="9463" max="9463" width="91.42578125" customWidth="1"/>
    <col min="9715" max="9715" width="1.140625" customWidth="1"/>
    <col min="9716" max="9716" width="5.28515625" customWidth="1"/>
    <col min="9717" max="9717" width="20.85546875" customWidth="1"/>
    <col min="9718" max="9718" width="16.5703125" customWidth="1"/>
    <col min="9719" max="9719" width="91.42578125" customWidth="1"/>
    <col min="9971" max="9971" width="1.140625" customWidth="1"/>
    <col min="9972" max="9972" width="5.28515625" customWidth="1"/>
    <col min="9973" max="9973" width="20.85546875" customWidth="1"/>
    <col min="9974" max="9974" width="16.5703125" customWidth="1"/>
    <col min="9975" max="9975" width="91.42578125" customWidth="1"/>
    <col min="10227" max="10227" width="1.140625" customWidth="1"/>
    <col min="10228" max="10228" width="5.28515625" customWidth="1"/>
    <col min="10229" max="10229" width="20.85546875" customWidth="1"/>
    <col min="10230" max="10230" width="16.5703125" customWidth="1"/>
    <col min="10231" max="10231" width="91.42578125" customWidth="1"/>
    <col min="10483" max="10483" width="1.140625" customWidth="1"/>
    <col min="10484" max="10484" width="5.28515625" customWidth="1"/>
    <col min="10485" max="10485" width="20.85546875" customWidth="1"/>
    <col min="10486" max="10486" width="16.5703125" customWidth="1"/>
    <col min="10487" max="10487" width="91.42578125" customWidth="1"/>
    <col min="10739" max="10739" width="1.140625" customWidth="1"/>
    <col min="10740" max="10740" width="5.28515625" customWidth="1"/>
    <col min="10741" max="10741" width="20.85546875" customWidth="1"/>
    <col min="10742" max="10742" width="16.5703125" customWidth="1"/>
    <col min="10743" max="10743" width="91.42578125" customWidth="1"/>
    <col min="10995" max="10995" width="1.140625" customWidth="1"/>
    <col min="10996" max="10996" width="5.28515625" customWidth="1"/>
    <col min="10997" max="10997" width="20.85546875" customWidth="1"/>
    <col min="10998" max="10998" width="16.5703125" customWidth="1"/>
    <col min="10999" max="10999" width="91.42578125" customWidth="1"/>
    <col min="11251" max="11251" width="1.140625" customWidth="1"/>
    <col min="11252" max="11252" width="5.28515625" customWidth="1"/>
    <col min="11253" max="11253" width="20.85546875" customWidth="1"/>
    <col min="11254" max="11254" width="16.5703125" customWidth="1"/>
    <col min="11255" max="11255" width="91.42578125" customWidth="1"/>
    <col min="11507" max="11507" width="1.140625" customWidth="1"/>
    <col min="11508" max="11508" width="5.28515625" customWidth="1"/>
    <col min="11509" max="11509" width="20.85546875" customWidth="1"/>
    <col min="11510" max="11510" width="16.5703125" customWidth="1"/>
    <col min="11511" max="11511" width="91.42578125" customWidth="1"/>
    <col min="11763" max="11763" width="1.140625" customWidth="1"/>
    <col min="11764" max="11764" width="5.28515625" customWidth="1"/>
    <col min="11765" max="11765" width="20.85546875" customWidth="1"/>
    <col min="11766" max="11766" width="16.5703125" customWidth="1"/>
    <col min="11767" max="11767" width="91.42578125" customWidth="1"/>
    <col min="12019" max="12019" width="1.140625" customWidth="1"/>
    <col min="12020" max="12020" width="5.28515625" customWidth="1"/>
    <col min="12021" max="12021" width="20.85546875" customWidth="1"/>
    <col min="12022" max="12022" width="16.5703125" customWidth="1"/>
    <col min="12023" max="12023" width="91.42578125" customWidth="1"/>
    <col min="12275" max="12275" width="1.140625" customWidth="1"/>
    <col min="12276" max="12276" width="5.28515625" customWidth="1"/>
    <col min="12277" max="12277" width="20.85546875" customWidth="1"/>
    <col min="12278" max="12278" width="16.5703125" customWidth="1"/>
    <col min="12279" max="12279" width="91.42578125" customWidth="1"/>
    <col min="12531" max="12531" width="1.140625" customWidth="1"/>
    <col min="12532" max="12532" width="5.28515625" customWidth="1"/>
    <col min="12533" max="12533" width="20.85546875" customWidth="1"/>
    <col min="12534" max="12534" width="16.5703125" customWidth="1"/>
    <col min="12535" max="12535" width="91.42578125" customWidth="1"/>
    <col min="12787" max="12787" width="1.140625" customWidth="1"/>
    <col min="12788" max="12788" width="5.28515625" customWidth="1"/>
    <col min="12789" max="12789" width="20.85546875" customWidth="1"/>
    <col min="12790" max="12790" width="16.5703125" customWidth="1"/>
    <col min="12791" max="12791" width="91.42578125" customWidth="1"/>
    <col min="13043" max="13043" width="1.140625" customWidth="1"/>
    <col min="13044" max="13044" width="5.28515625" customWidth="1"/>
    <col min="13045" max="13045" width="20.85546875" customWidth="1"/>
    <col min="13046" max="13046" width="16.5703125" customWidth="1"/>
    <col min="13047" max="13047" width="91.42578125" customWidth="1"/>
    <col min="13299" max="13299" width="1.140625" customWidth="1"/>
    <col min="13300" max="13300" width="5.28515625" customWidth="1"/>
    <col min="13301" max="13301" width="20.85546875" customWidth="1"/>
    <col min="13302" max="13302" width="16.5703125" customWidth="1"/>
    <col min="13303" max="13303" width="91.42578125" customWidth="1"/>
    <col min="13555" max="13555" width="1.140625" customWidth="1"/>
    <col min="13556" max="13556" width="5.28515625" customWidth="1"/>
    <col min="13557" max="13557" width="20.85546875" customWidth="1"/>
    <col min="13558" max="13558" width="16.5703125" customWidth="1"/>
    <col min="13559" max="13559" width="91.42578125" customWidth="1"/>
    <col min="13811" max="13811" width="1.140625" customWidth="1"/>
    <col min="13812" max="13812" width="5.28515625" customWidth="1"/>
    <col min="13813" max="13813" width="20.85546875" customWidth="1"/>
    <col min="13814" max="13814" width="16.5703125" customWidth="1"/>
    <col min="13815" max="13815" width="91.42578125" customWidth="1"/>
    <col min="14067" max="14067" width="1.140625" customWidth="1"/>
    <col min="14068" max="14068" width="5.28515625" customWidth="1"/>
    <col min="14069" max="14069" width="20.85546875" customWidth="1"/>
    <col min="14070" max="14070" width="16.5703125" customWidth="1"/>
    <col min="14071" max="14071" width="91.42578125" customWidth="1"/>
    <col min="14323" max="14323" width="1.140625" customWidth="1"/>
    <col min="14324" max="14324" width="5.28515625" customWidth="1"/>
    <col min="14325" max="14325" width="20.85546875" customWidth="1"/>
    <col min="14326" max="14326" width="16.5703125" customWidth="1"/>
    <col min="14327" max="14327" width="91.42578125" customWidth="1"/>
    <col min="14579" max="14579" width="1.140625" customWidth="1"/>
    <col min="14580" max="14580" width="5.28515625" customWidth="1"/>
    <col min="14581" max="14581" width="20.85546875" customWidth="1"/>
    <col min="14582" max="14582" width="16.5703125" customWidth="1"/>
    <col min="14583" max="14583" width="91.42578125" customWidth="1"/>
    <col min="14835" max="14835" width="1.140625" customWidth="1"/>
    <col min="14836" max="14836" width="5.28515625" customWidth="1"/>
    <col min="14837" max="14837" width="20.85546875" customWidth="1"/>
    <col min="14838" max="14838" width="16.5703125" customWidth="1"/>
    <col min="14839" max="14839" width="91.42578125" customWidth="1"/>
    <col min="15091" max="15091" width="1.140625" customWidth="1"/>
    <col min="15092" max="15092" width="5.28515625" customWidth="1"/>
    <col min="15093" max="15093" width="20.85546875" customWidth="1"/>
    <col min="15094" max="15094" width="16.5703125" customWidth="1"/>
    <col min="15095" max="15095" width="91.42578125" customWidth="1"/>
    <col min="15347" max="15347" width="1.140625" customWidth="1"/>
    <col min="15348" max="15348" width="5.28515625" customWidth="1"/>
    <col min="15349" max="15349" width="20.85546875" customWidth="1"/>
    <col min="15350" max="15350" width="16.5703125" customWidth="1"/>
    <col min="15351" max="15351" width="91.42578125" customWidth="1"/>
    <col min="15603" max="15603" width="1.140625" customWidth="1"/>
    <col min="15604" max="15604" width="5.28515625" customWidth="1"/>
    <col min="15605" max="15605" width="20.85546875" customWidth="1"/>
    <col min="15606" max="15606" width="16.5703125" customWidth="1"/>
    <col min="15607" max="15607" width="91.42578125" customWidth="1"/>
    <col min="15859" max="15859" width="1.140625" customWidth="1"/>
    <col min="15860" max="15860" width="5.28515625" customWidth="1"/>
    <col min="15861" max="15861" width="20.85546875" customWidth="1"/>
    <col min="15862" max="15862" width="16.5703125" customWidth="1"/>
    <col min="15863" max="15863" width="91.42578125" customWidth="1"/>
    <col min="16115" max="16115" width="1.140625" customWidth="1"/>
    <col min="16116" max="16116" width="5.28515625" customWidth="1"/>
    <col min="16117" max="16117" width="20.85546875" customWidth="1"/>
    <col min="16118" max="16118" width="16.5703125" customWidth="1"/>
    <col min="16119" max="16119" width="91.42578125" customWidth="1"/>
  </cols>
  <sheetData>
    <row r="1" spans="1:5" ht="29.25" customHeight="1" x14ac:dyDescent="0.2">
      <c r="A1" s="291"/>
      <c r="B1" s="330" t="s">
        <v>220</v>
      </c>
      <c r="C1" s="292"/>
      <c r="D1" s="293"/>
      <c r="E1" s="291"/>
    </row>
    <row r="2" spans="1:5" ht="18" customHeight="1" x14ac:dyDescent="0.2">
      <c r="A2" s="291"/>
      <c r="B2" s="291"/>
      <c r="C2" s="292"/>
      <c r="D2" s="293"/>
      <c r="E2" s="291"/>
    </row>
    <row r="3" spans="1:5" ht="14.25" customHeight="1" x14ac:dyDescent="0.2">
      <c r="A3" s="294"/>
      <c r="B3" s="295"/>
      <c r="C3" s="296" t="s">
        <v>59</v>
      </c>
      <c r="D3" s="295" t="s">
        <v>4</v>
      </c>
      <c r="E3" s="297"/>
    </row>
    <row r="4" spans="1:5" x14ac:dyDescent="0.2">
      <c r="A4" s="297">
        <f>ROUND(Auswertung!H7,0)</f>
        <v>1</v>
      </c>
      <c r="B4" s="298">
        <f>IF(A3=A4,"",A4)</f>
        <v>1</v>
      </c>
      <c r="C4" s="299" t="str">
        <f>Auswertung!I7</f>
        <v>Patrick</v>
      </c>
      <c r="D4" s="298">
        <f>Auswertung!J7</f>
        <v>226</v>
      </c>
      <c r="E4" s="297"/>
    </row>
    <row r="5" spans="1:5" x14ac:dyDescent="0.2">
      <c r="A5" s="297">
        <f>ROUND(Auswertung!H8,0)</f>
        <v>2</v>
      </c>
      <c r="B5" s="300">
        <f t="shared" ref="B5:B53" si="0">IF(A4=A5,"",A5)</f>
        <v>2</v>
      </c>
      <c r="C5" s="301" t="str">
        <f>Auswertung!I8</f>
        <v>Angelika</v>
      </c>
      <c r="D5" s="300">
        <f>Auswertung!J8</f>
        <v>215</v>
      </c>
      <c r="E5" s="297"/>
    </row>
    <row r="6" spans="1:5" x14ac:dyDescent="0.2">
      <c r="A6" s="297">
        <f>ROUND(Auswertung!H9,0)</f>
        <v>3</v>
      </c>
      <c r="B6" s="302">
        <f>IF(A5=A6,"",A6)</f>
        <v>3</v>
      </c>
      <c r="C6" s="313" t="str">
        <f>Auswertung!I9</f>
        <v>Erich</v>
      </c>
      <c r="D6" s="302">
        <f>Auswertung!J9</f>
        <v>197</v>
      </c>
      <c r="E6" s="297"/>
    </row>
    <row r="7" spans="1:5" x14ac:dyDescent="0.2">
      <c r="A7" s="297">
        <f>ROUND(Auswertung!H10,0)</f>
        <v>4</v>
      </c>
      <c r="B7" s="303">
        <f t="shared" si="0"/>
        <v>4</v>
      </c>
      <c r="C7" s="304" t="str">
        <f>Auswertung!I10</f>
        <v>Bettina</v>
      </c>
      <c r="D7" s="303">
        <f>Auswertung!J10</f>
        <v>192</v>
      </c>
      <c r="E7" s="297"/>
    </row>
    <row r="8" spans="1:5" x14ac:dyDescent="0.2">
      <c r="A8" s="297">
        <f>ROUND(Auswertung!H11,0)</f>
        <v>5</v>
      </c>
      <c r="B8" s="303">
        <f t="shared" si="0"/>
        <v>5</v>
      </c>
      <c r="C8" s="304" t="str">
        <f>Auswertung!I11</f>
        <v>Ursula</v>
      </c>
      <c r="D8" s="303">
        <f>Auswertung!J11</f>
        <v>180</v>
      </c>
      <c r="E8" s="297"/>
    </row>
    <row r="9" spans="1:5" x14ac:dyDescent="0.2">
      <c r="A9" s="297">
        <f>ROUND(Auswertung!H12,0)</f>
        <v>6</v>
      </c>
      <c r="B9" s="303">
        <f t="shared" si="0"/>
        <v>6</v>
      </c>
      <c r="C9" s="304" t="str">
        <f>Auswertung!I12</f>
        <v>Sabrina</v>
      </c>
      <c r="D9" s="303">
        <f>Auswertung!J12</f>
        <v>178</v>
      </c>
      <c r="E9" s="297"/>
    </row>
    <row r="10" spans="1:5" x14ac:dyDescent="0.2">
      <c r="A10" s="297">
        <f>ROUND(Auswertung!H13,0)</f>
        <v>7</v>
      </c>
      <c r="B10" s="303">
        <f t="shared" si="0"/>
        <v>7</v>
      </c>
      <c r="C10" s="304" t="str">
        <f>Auswertung!I13</f>
        <v>Cornelia</v>
      </c>
      <c r="D10" s="303">
        <f>Auswertung!J13</f>
        <v>177</v>
      </c>
      <c r="E10" s="297"/>
    </row>
    <row r="11" spans="1:5" x14ac:dyDescent="0.2">
      <c r="A11" s="297">
        <f>ROUND(Auswertung!H14,0)</f>
        <v>8</v>
      </c>
      <c r="B11" s="303">
        <f t="shared" si="0"/>
        <v>8</v>
      </c>
      <c r="C11" s="304" t="str">
        <f>Auswertung!I14</f>
        <v>Silja</v>
      </c>
      <c r="D11" s="303">
        <f>Auswertung!J14</f>
        <v>173</v>
      </c>
      <c r="E11" s="297"/>
    </row>
    <row r="12" spans="1:5" x14ac:dyDescent="0.2">
      <c r="A12" s="297">
        <f>ROUND(Auswertung!H15,0)</f>
        <v>9</v>
      </c>
      <c r="B12" s="303">
        <f t="shared" si="0"/>
        <v>9</v>
      </c>
      <c r="C12" s="304" t="str">
        <f>Auswertung!I15</f>
        <v>Theo</v>
      </c>
      <c r="D12" s="303">
        <f>Auswertung!J15</f>
        <v>172</v>
      </c>
      <c r="E12" s="297"/>
    </row>
    <row r="13" spans="1:5" x14ac:dyDescent="0.2">
      <c r="A13" s="297">
        <f>ROUND(Auswertung!H16,0)</f>
        <v>10</v>
      </c>
      <c r="B13" s="303">
        <f t="shared" si="0"/>
        <v>10</v>
      </c>
      <c r="C13" s="304" t="str">
        <f>Auswertung!I16</f>
        <v>Renate</v>
      </c>
      <c r="D13" s="303">
        <f>Auswertung!J16</f>
        <v>169</v>
      </c>
      <c r="E13" s="297"/>
    </row>
    <row r="14" spans="1:5" x14ac:dyDescent="0.2">
      <c r="A14" s="297">
        <f>ROUND(Auswertung!H17,0)</f>
        <v>11</v>
      </c>
      <c r="B14" s="303">
        <f t="shared" si="0"/>
        <v>11</v>
      </c>
      <c r="C14" s="304" t="str">
        <f>Auswertung!I17</f>
        <v>Valerie</v>
      </c>
      <c r="D14" s="303">
        <f>Auswertung!J17</f>
        <v>168</v>
      </c>
      <c r="E14" s="297"/>
    </row>
    <row r="15" spans="1:5" x14ac:dyDescent="0.2">
      <c r="A15" s="297">
        <f>ROUND(Auswertung!H18,0)</f>
        <v>12</v>
      </c>
      <c r="B15" s="303">
        <f t="shared" si="0"/>
        <v>12</v>
      </c>
      <c r="C15" s="304" t="str">
        <f>Auswertung!I18</f>
        <v>Ida</v>
      </c>
      <c r="D15" s="303">
        <f>Auswertung!J18</f>
        <v>166</v>
      </c>
      <c r="E15" s="297"/>
    </row>
    <row r="16" spans="1:5" x14ac:dyDescent="0.2">
      <c r="A16" s="297">
        <f>ROUND(Auswertung!H19,0)</f>
        <v>13</v>
      </c>
      <c r="B16" s="303">
        <f t="shared" si="0"/>
        <v>13</v>
      </c>
      <c r="C16" s="304" t="str">
        <f>Auswertung!I19</f>
        <v>Maja</v>
      </c>
      <c r="D16" s="303">
        <f>Auswertung!J19</f>
        <v>165</v>
      </c>
      <c r="E16" s="297"/>
    </row>
    <row r="17" spans="1:5" x14ac:dyDescent="0.2">
      <c r="A17" s="297">
        <f>ROUND(Auswertung!H20,0)</f>
        <v>14</v>
      </c>
      <c r="B17" s="303">
        <f t="shared" si="0"/>
        <v>14</v>
      </c>
      <c r="C17" s="304" t="str">
        <f>Auswertung!I20</f>
        <v>Richard</v>
      </c>
      <c r="D17" s="303">
        <f>Auswertung!J20</f>
        <v>158</v>
      </c>
      <c r="E17" s="297"/>
    </row>
    <row r="18" spans="1:5" x14ac:dyDescent="0.2">
      <c r="A18" s="297">
        <f>ROUND(Auswertung!H21,0)</f>
        <v>15</v>
      </c>
      <c r="B18" s="303">
        <f t="shared" si="0"/>
        <v>15</v>
      </c>
      <c r="C18" s="304" t="str">
        <f>Auswertung!I21</f>
        <v>Stefan</v>
      </c>
      <c r="D18" s="303">
        <f>Auswertung!J21</f>
        <v>157</v>
      </c>
      <c r="E18" s="297"/>
    </row>
    <row r="19" spans="1:5" x14ac:dyDescent="0.2">
      <c r="A19" s="297">
        <f>ROUND(Auswertung!H22,0)</f>
        <v>15</v>
      </c>
      <c r="B19" s="303" t="str">
        <f t="shared" si="0"/>
        <v/>
      </c>
      <c r="C19" s="304" t="str">
        <f>Auswertung!I22</f>
        <v>Jasmine</v>
      </c>
      <c r="D19" s="303">
        <f>Auswertung!J22</f>
        <v>157</v>
      </c>
      <c r="E19" s="297"/>
    </row>
    <row r="20" spans="1:5" x14ac:dyDescent="0.2">
      <c r="A20" s="297">
        <f>ROUND(Auswertung!H23,0)</f>
        <v>17</v>
      </c>
      <c r="B20" s="303">
        <f t="shared" si="0"/>
        <v>17</v>
      </c>
      <c r="C20" s="304" t="str">
        <f>Auswertung!I23</f>
        <v>Riccardo</v>
      </c>
      <c r="D20" s="303">
        <f>Auswertung!J23</f>
        <v>151</v>
      </c>
      <c r="E20" s="297"/>
    </row>
    <row r="21" spans="1:5" x14ac:dyDescent="0.2">
      <c r="A21" s="297">
        <f>ROUND(Auswertung!H24,0)</f>
        <v>18</v>
      </c>
      <c r="B21" s="303">
        <f t="shared" si="0"/>
        <v>18</v>
      </c>
      <c r="C21" s="304" t="str">
        <f>Auswertung!I24</f>
        <v>Ivan</v>
      </c>
      <c r="D21" s="303">
        <f>Auswertung!J24</f>
        <v>150</v>
      </c>
      <c r="E21" s="297"/>
    </row>
    <row r="22" spans="1:5" x14ac:dyDescent="0.2">
      <c r="A22" s="297">
        <f>ROUND(Auswertung!H25,0)</f>
        <v>19</v>
      </c>
      <c r="B22" s="303">
        <f t="shared" si="0"/>
        <v>19</v>
      </c>
      <c r="C22" s="304" t="str">
        <f>Auswertung!I25</f>
        <v>Boris</v>
      </c>
      <c r="D22" s="303">
        <f>Auswertung!J25</f>
        <v>149</v>
      </c>
      <c r="E22" s="297"/>
    </row>
    <row r="23" spans="1:5" x14ac:dyDescent="0.2">
      <c r="A23" s="297">
        <f>ROUND(Auswertung!H26,0)</f>
        <v>20</v>
      </c>
      <c r="B23" s="303">
        <f t="shared" si="0"/>
        <v>20</v>
      </c>
      <c r="C23" s="304" t="str">
        <f>Auswertung!I26</f>
        <v>Desideria</v>
      </c>
      <c r="D23" s="303">
        <f>Auswertung!J26</f>
        <v>148</v>
      </c>
      <c r="E23" s="297"/>
    </row>
    <row r="24" spans="1:5" x14ac:dyDescent="0.2">
      <c r="A24" s="297">
        <f>ROUND(Auswertung!H27,0)</f>
        <v>21</v>
      </c>
      <c r="B24" s="303">
        <f t="shared" si="0"/>
        <v>21</v>
      </c>
      <c r="C24" s="304" t="str">
        <f>Auswertung!I27</f>
        <v>Georg</v>
      </c>
      <c r="D24" s="303">
        <f>Auswertung!J27</f>
        <v>146</v>
      </c>
      <c r="E24" s="297"/>
    </row>
    <row r="25" spans="1:5" x14ac:dyDescent="0.2">
      <c r="A25" s="297">
        <f>ROUND(Auswertung!H28,0)</f>
        <v>22</v>
      </c>
      <c r="B25" s="303">
        <f t="shared" si="0"/>
        <v>22</v>
      </c>
      <c r="C25" s="304" t="str">
        <f>Auswertung!I28</f>
        <v>Andi</v>
      </c>
      <c r="D25" s="303">
        <f>Auswertung!J28</f>
        <v>143</v>
      </c>
      <c r="E25" s="297"/>
    </row>
    <row r="26" spans="1:5" x14ac:dyDescent="0.2">
      <c r="A26" s="297">
        <f>ROUND(Auswertung!H29,0)</f>
        <v>23</v>
      </c>
      <c r="B26" s="303">
        <f t="shared" si="0"/>
        <v>23</v>
      </c>
      <c r="C26" s="304" t="str">
        <f>Auswertung!I29</f>
        <v>Nadine</v>
      </c>
      <c r="D26" s="303">
        <f>Auswertung!J29</f>
        <v>142</v>
      </c>
      <c r="E26" s="297"/>
    </row>
    <row r="27" spans="1:5" x14ac:dyDescent="0.2">
      <c r="A27" s="297">
        <f>ROUND(Auswertung!H30,0)</f>
        <v>23</v>
      </c>
      <c r="B27" s="303" t="str">
        <f t="shared" si="0"/>
        <v/>
      </c>
      <c r="C27" s="304" t="str">
        <f>Auswertung!I30</f>
        <v>Sabine</v>
      </c>
      <c r="D27" s="303">
        <f>Auswertung!J30</f>
        <v>142</v>
      </c>
      <c r="E27" s="297"/>
    </row>
    <row r="28" spans="1:5" x14ac:dyDescent="0.2">
      <c r="A28" s="297">
        <f>ROUND(Auswertung!H31,0)</f>
        <v>23</v>
      </c>
      <c r="B28" s="303" t="str">
        <f t="shared" si="0"/>
        <v/>
      </c>
      <c r="C28" s="304" t="str">
        <f>Auswertung!I31</f>
        <v>Arnold</v>
      </c>
      <c r="D28" s="303">
        <f>Auswertung!J31</f>
        <v>142</v>
      </c>
      <c r="E28" s="297"/>
    </row>
    <row r="29" spans="1:5" x14ac:dyDescent="0.2">
      <c r="A29" s="297">
        <f>ROUND(Auswertung!H32,0)</f>
        <v>26</v>
      </c>
      <c r="B29" s="303">
        <f t="shared" si="0"/>
        <v>26</v>
      </c>
      <c r="C29" s="304" t="str">
        <f>Auswertung!I32</f>
        <v>Nicole</v>
      </c>
      <c r="D29" s="303">
        <f>Auswertung!J32</f>
        <v>138</v>
      </c>
      <c r="E29" s="297"/>
    </row>
    <row r="30" spans="1:5" x14ac:dyDescent="0.2">
      <c r="A30" s="297">
        <f>ROUND(Auswertung!H33,0)</f>
        <v>27</v>
      </c>
      <c r="B30" s="303">
        <f t="shared" si="0"/>
        <v>27</v>
      </c>
      <c r="C30" s="304" t="str">
        <f>Auswertung!I33</f>
        <v>Sören</v>
      </c>
      <c r="D30" s="303">
        <f>Auswertung!J33</f>
        <v>136</v>
      </c>
      <c r="E30" s="297"/>
    </row>
    <row r="31" spans="1:5" x14ac:dyDescent="0.2">
      <c r="A31" s="297">
        <f>ROUND(Auswertung!H34,0)</f>
        <v>27</v>
      </c>
      <c r="B31" s="303" t="str">
        <f t="shared" si="0"/>
        <v/>
      </c>
      <c r="C31" s="304" t="str">
        <f>Auswertung!I34</f>
        <v>Hanspeter</v>
      </c>
      <c r="D31" s="303">
        <f>Auswertung!J34</f>
        <v>136</v>
      </c>
      <c r="E31" s="297"/>
    </row>
    <row r="32" spans="1:5" x14ac:dyDescent="0.2">
      <c r="A32" s="297">
        <f>ROUND(Auswertung!H35,0)</f>
        <v>29</v>
      </c>
      <c r="B32" s="303">
        <f t="shared" si="0"/>
        <v>29</v>
      </c>
      <c r="C32" s="304" t="str">
        <f>Auswertung!I35</f>
        <v>Manuel</v>
      </c>
      <c r="D32" s="303">
        <f>Auswertung!J35</f>
        <v>135</v>
      </c>
      <c r="E32" s="297"/>
    </row>
    <row r="33" spans="1:5" x14ac:dyDescent="0.2">
      <c r="A33" s="297">
        <f>ROUND(Auswertung!H36,0)</f>
        <v>30</v>
      </c>
      <c r="B33" s="303">
        <f t="shared" si="0"/>
        <v>30</v>
      </c>
      <c r="C33" s="304" t="str">
        <f>Auswertung!I36</f>
        <v>Fabian</v>
      </c>
      <c r="D33" s="303">
        <f>Auswertung!J36</f>
        <v>133</v>
      </c>
      <c r="E33" s="297"/>
    </row>
    <row r="34" spans="1:5" x14ac:dyDescent="0.2">
      <c r="A34" s="297">
        <f>ROUND(Auswertung!H37,0)</f>
        <v>30</v>
      </c>
      <c r="B34" s="303" t="str">
        <f t="shared" si="0"/>
        <v/>
      </c>
      <c r="C34" s="304" t="str">
        <f>Auswertung!I37</f>
        <v>Maria</v>
      </c>
      <c r="D34" s="303">
        <f>Auswertung!J37</f>
        <v>133</v>
      </c>
      <c r="E34" s="297"/>
    </row>
    <row r="35" spans="1:5" x14ac:dyDescent="0.2">
      <c r="A35" s="297">
        <f>ROUND(Auswertung!H38,0)</f>
        <v>32</v>
      </c>
      <c r="B35" s="303">
        <f t="shared" si="0"/>
        <v>32</v>
      </c>
      <c r="C35" s="304" t="str">
        <f>Auswertung!I38</f>
        <v>Roger</v>
      </c>
      <c r="D35" s="303">
        <f>Auswertung!J38</f>
        <v>132</v>
      </c>
      <c r="E35" s="297"/>
    </row>
    <row r="36" spans="1:5" x14ac:dyDescent="0.2">
      <c r="A36" s="297">
        <f>ROUND(Auswertung!H39,0)</f>
        <v>32</v>
      </c>
      <c r="B36" s="303" t="str">
        <f t="shared" si="0"/>
        <v/>
      </c>
      <c r="C36" s="304" t="str">
        <f>Auswertung!I39</f>
        <v>Werner</v>
      </c>
      <c r="D36" s="303">
        <f>Auswertung!J39</f>
        <v>132</v>
      </c>
      <c r="E36" s="297"/>
    </row>
    <row r="37" spans="1:5" x14ac:dyDescent="0.2">
      <c r="A37" s="297">
        <f>ROUND(Auswertung!H40,0)</f>
        <v>34</v>
      </c>
      <c r="B37" s="303">
        <f t="shared" si="0"/>
        <v>34</v>
      </c>
      <c r="C37" s="304" t="str">
        <f>Auswertung!I40</f>
        <v>Konrad</v>
      </c>
      <c r="D37" s="303">
        <f>Auswertung!J40</f>
        <v>130</v>
      </c>
      <c r="E37" s="297"/>
    </row>
    <row r="38" spans="1:5" x14ac:dyDescent="0.2">
      <c r="A38" s="297">
        <f>ROUND(Auswertung!H41,0)</f>
        <v>34</v>
      </c>
      <c r="B38" s="303" t="str">
        <f t="shared" si="0"/>
        <v/>
      </c>
      <c r="C38" s="304" t="str">
        <f>Auswertung!I41</f>
        <v>Cassandra</v>
      </c>
      <c r="D38" s="303">
        <f>Auswertung!J41</f>
        <v>130</v>
      </c>
      <c r="E38" s="297"/>
    </row>
    <row r="39" spans="1:5" x14ac:dyDescent="0.2">
      <c r="A39" s="297">
        <f>ROUND(Auswertung!H42,0)</f>
        <v>36</v>
      </c>
      <c r="B39" s="303">
        <f t="shared" si="0"/>
        <v>36</v>
      </c>
      <c r="C39" s="304" t="str">
        <f>Auswertung!I42</f>
        <v>Haluk</v>
      </c>
      <c r="D39" s="303">
        <f>Auswertung!J42</f>
        <v>127</v>
      </c>
      <c r="E39" s="297"/>
    </row>
    <row r="40" spans="1:5" x14ac:dyDescent="0.2">
      <c r="A40" s="297">
        <f>ROUND(Auswertung!H43,0)</f>
        <v>37</v>
      </c>
      <c r="B40" s="303">
        <f t="shared" si="0"/>
        <v>37</v>
      </c>
      <c r="C40" s="304" t="str">
        <f>Auswertung!I43</f>
        <v>Catherine</v>
      </c>
      <c r="D40" s="303">
        <f>Auswertung!J43</f>
        <v>126</v>
      </c>
      <c r="E40" s="297"/>
    </row>
    <row r="41" spans="1:5" x14ac:dyDescent="0.2">
      <c r="A41" s="297">
        <f>ROUND(Auswertung!H44,0)</f>
        <v>38</v>
      </c>
      <c r="B41" s="303">
        <f t="shared" si="0"/>
        <v>38</v>
      </c>
      <c r="C41" s="304" t="str">
        <f>Auswertung!I44</f>
        <v>Peter</v>
      </c>
      <c r="D41" s="303">
        <f>Auswertung!J44</f>
        <v>125</v>
      </c>
      <c r="E41" s="297"/>
    </row>
    <row r="42" spans="1:5" x14ac:dyDescent="0.2">
      <c r="A42" s="297">
        <f>ROUND(Auswertung!H45,0)</f>
        <v>38</v>
      </c>
      <c r="B42" s="303" t="str">
        <f t="shared" si="0"/>
        <v/>
      </c>
      <c r="C42" s="304" t="str">
        <f>Auswertung!I45</f>
        <v>Daniel</v>
      </c>
      <c r="D42" s="303">
        <f>Auswertung!J45</f>
        <v>125</v>
      </c>
      <c r="E42" s="297"/>
    </row>
    <row r="43" spans="1:5" x14ac:dyDescent="0.2">
      <c r="A43" s="297">
        <f>ROUND(Auswertung!H46,0)</f>
        <v>38</v>
      </c>
      <c r="B43" s="303" t="str">
        <f t="shared" si="0"/>
        <v/>
      </c>
      <c r="C43" s="304" t="str">
        <f>Auswertung!I46</f>
        <v>Hans</v>
      </c>
      <c r="D43" s="303">
        <f>Auswertung!J46</f>
        <v>125</v>
      </c>
      <c r="E43" s="297"/>
    </row>
    <row r="44" spans="1:5" x14ac:dyDescent="0.2">
      <c r="A44" s="297">
        <f>ROUND(Auswertung!H47,0)</f>
        <v>41</v>
      </c>
      <c r="B44" s="303">
        <f t="shared" si="0"/>
        <v>41</v>
      </c>
      <c r="C44" s="304" t="str">
        <f>Auswertung!I47</f>
        <v>Lars</v>
      </c>
      <c r="D44" s="303">
        <f>Auswertung!J47</f>
        <v>119</v>
      </c>
      <c r="E44" s="297"/>
    </row>
    <row r="45" spans="1:5" x14ac:dyDescent="0.2">
      <c r="A45" s="297">
        <f>ROUND(Auswertung!H48,0)</f>
        <v>41</v>
      </c>
      <c r="B45" s="303" t="str">
        <f t="shared" si="0"/>
        <v/>
      </c>
      <c r="C45" s="304" t="str">
        <f>Auswertung!I48</f>
        <v>Nadia</v>
      </c>
      <c r="D45" s="303">
        <f>Auswertung!J48</f>
        <v>119</v>
      </c>
      <c r="E45" s="297"/>
    </row>
    <row r="46" spans="1:5" x14ac:dyDescent="0.2">
      <c r="A46" s="297">
        <f>ROUND(Auswertung!H49,0)</f>
        <v>43</v>
      </c>
      <c r="B46" s="303">
        <f t="shared" si="0"/>
        <v>43</v>
      </c>
      <c r="C46" s="304" t="str">
        <f>Auswertung!I49</f>
        <v>Norbert</v>
      </c>
      <c r="D46" s="303">
        <f>Auswertung!J49</f>
        <v>110</v>
      </c>
      <c r="E46" s="297"/>
    </row>
    <row r="47" spans="1:5" x14ac:dyDescent="0.2">
      <c r="A47" s="297">
        <f>ROUND(Auswertung!H50,0)</f>
        <v>44</v>
      </c>
      <c r="B47" s="303">
        <f t="shared" si="0"/>
        <v>44</v>
      </c>
      <c r="C47" s="304" t="str">
        <f>Auswertung!I50</f>
        <v>Sonja</v>
      </c>
      <c r="D47" s="303">
        <f>Auswertung!J50</f>
        <v>108</v>
      </c>
      <c r="E47" s="297"/>
    </row>
    <row r="48" spans="1:5" x14ac:dyDescent="0.2">
      <c r="A48" s="297">
        <f>ROUND(Auswertung!H51,0)</f>
        <v>44</v>
      </c>
      <c r="B48" s="303" t="str">
        <f t="shared" si="0"/>
        <v/>
      </c>
      <c r="C48" s="304" t="str">
        <f>Auswertung!I51</f>
        <v>Raphael</v>
      </c>
      <c r="D48" s="303">
        <f>Auswertung!J51</f>
        <v>108</v>
      </c>
      <c r="E48" s="297"/>
    </row>
    <row r="49" spans="1:5" x14ac:dyDescent="0.2">
      <c r="A49" s="297">
        <f>ROUND(Auswertung!H52,0)</f>
        <v>44</v>
      </c>
      <c r="B49" s="303" t="str">
        <f t="shared" si="0"/>
        <v/>
      </c>
      <c r="C49" s="304" t="str">
        <f>Auswertung!I52</f>
        <v>Barbara</v>
      </c>
      <c r="D49" s="303">
        <f>Auswertung!J52</f>
        <v>108</v>
      </c>
      <c r="E49" s="297"/>
    </row>
    <row r="50" spans="1:5" x14ac:dyDescent="0.2">
      <c r="A50" s="297">
        <f>ROUND(Auswertung!H53,0)</f>
        <v>47</v>
      </c>
      <c r="B50" s="303">
        <f t="shared" si="0"/>
        <v>47</v>
      </c>
      <c r="C50" s="304" t="str">
        <f>Auswertung!I53</f>
        <v>Christine</v>
      </c>
      <c r="D50" s="303">
        <f>Auswertung!J53</f>
        <v>107</v>
      </c>
      <c r="E50" s="297"/>
    </row>
    <row r="51" spans="1:5" x14ac:dyDescent="0.2">
      <c r="A51" s="297">
        <f>ROUND(Auswertung!H54,0)</f>
        <v>48</v>
      </c>
      <c r="B51" s="303">
        <f t="shared" si="0"/>
        <v>48</v>
      </c>
      <c r="C51" s="304" t="str">
        <f>Auswertung!I54</f>
        <v>Markus</v>
      </c>
      <c r="D51" s="303">
        <f>Auswertung!J54</f>
        <v>105</v>
      </c>
      <c r="E51" s="297"/>
    </row>
    <row r="52" spans="1:5" x14ac:dyDescent="0.2">
      <c r="A52" s="297">
        <f>ROUND(Auswertung!H55,0)</f>
        <v>49</v>
      </c>
      <c r="B52" s="303">
        <f t="shared" si="0"/>
        <v>49</v>
      </c>
      <c r="C52" s="304" t="str">
        <f>Auswertung!I55</f>
        <v>Christoph</v>
      </c>
      <c r="D52" s="303">
        <f>Auswertung!J55</f>
        <v>101</v>
      </c>
      <c r="E52" s="297"/>
    </row>
    <row r="53" spans="1:5" x14ac:dyDescent="0.2">
      <c r="A53" s="297">
        <f>ROUND(Auswertung!H56,0)</f>
        <v>50</v>
      </c>
      <c r="B53" s="303">
        <f t="shared" si="0"/>
        <v>50</v>
      </c>
      <c r="C53" s="304" t="str">
        <f>Auswertung!I56</f>
        <v>Thomas</v>
      </c>
      <c r="D53" s="303">
        <f>Auswertung!J56</f>
        <v>77</v>
      </c>
      <c r="E53" s="297"/>
    </row>
    <row r="54" spans="1:5" ht="14.1" customHeight="1" x14ac:dyDescent="0.2">
      <c r="A54" s="291"/>
      <c r="B54" s="291"/>
      <c r="C54" s="292"/>
      <c r="D54" s="293"/>
      <c r="E54" s="291"/>
    </row>
  </sheetData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webPublishItems count="2">
    <webPublishItem id="25052" divId="euro2012-tippspiel_25052" sourceType="sheet" destinationFile="C:\Users\roger\Documents\My Site\em-tippspiel-2012\euro2012-tippspiel.htm"/>
    <webPublishItem id="27177" divId="euro2012-tippspiel_27177" sourceType="printArea" destinationFile="C:\Users\roger\Documents\My Site\em-tippspiel-2012\euro2012-tippspiel.htm"/>
  </webPublishItem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Nicole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Nicole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9</v>
      </c>
      <c r="AA10" s="179">
        <f>Q16</f>
        <v>4</v>
      </c>
      <c r="AB10" s="179">
        <f>U16</f>
        <v>0</v>
      </c>
      <c r="AC10" s="179">
        <f>AA10-AB10</f>
        <v>4</v>
      </c>
      <c r="AD10" s="180"/>
      <c r="AE10" s="180"/>
      <c r="AF10" s="180"/>
      <c r="AG10" s="181">
        <f>Z10*100000+AA10*10-AB10*9</f>
        <v>900040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9</v>
      </c>
      <c r="AK10" s="179">
        <f t="shared" si="1"/>
        <v>4</v>
      </c>
      <c r="AL10" s="179">
        <f t="shared" si="1"/>
        <v>0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900040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9</v>
      </c>
      <c r="AV10" s="71">
        <f t="shared" si="2"/>
        <v>4</v>
      </c>
      <c r="AW10" s="71">
        <f t="shared" si="2"/>
        <v>0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9</v>
      </c>
      <c r="BE10" s="20">
        <f>VLOOKUP(1,AS10:AW13,4,FALSE)</f>
        <v>4</v>
      </c>
      <c r="BF10" s="116" t="s">
        <v>13</v>
      </c>
      <c r="BG10" s="20">
        <f>VLOOKUP(1,AS10:AW13,5,FALSE)</f>
        <v>0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0</v>
      </c>
      <c r="BO10" s="116" t="s">
        <v>13</v>
      </c>
      <c r="BP10" s="214">
        <v>1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0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0</v>
      </c>
      <c r="T11" s="113">
        <f>G11</f>
        <v>0</v>
      </c>
      <c r="U11" s="113"/>
      <c r="V11" s="113"/>
      <c r="W11" s="113">
        <f>G11</f>
        <v>0</v>
      </c>
      <c r="X11" s="113">
        <f>E11</f>
        <v>0</v>
      </c>
      <c r="Y11" s="98"/>
      <c r="Z11" s="98">
        <f>N16</f>
        <v>2</v>
      </c>
      <c r="AA11" s="98">
        <f>R16</f>
        <v>2</v>
      </c>
      <c r="AB11" s="98">
        <f>V16</f>
        <v>3</v>
      </c>
      <c r="AC11" s="98">
        <f>AA11-AB11</f>
        <v>-1</v>
      </c>
      <c r="AD11" s="104"/>
      <c r="AE11" s="104"/>
      <c r="AF11" s="104"/>
      <c r="AG11" s="181">
        <f>Z11*100000+AA11*10-AB11*9</f>
        <v>199993</v>
      </c>
      <c r="AH11" s="107">
        <f>IF(AG11="","",RANK(AG11,AG10:AG13,0)+ROW(A1)%%)</f>
        <v>2.0001000000000002</v>
      </c>
      <c r="AI11" s="107" t="str">
        <f>H10</f>
        <v>Griechenland</v>
      </c>
      <c r="AJ11" s="98">
        <f t="shared" si="1"/>
        <v>2</v>
      </c>
      <c r="AK11" s="98">
        <f t="shared" si="1"/>
        <v>2</v>
      </c>
      <c r="AL11" s="98">
        <f t="shared" si="1"/>
        <v>3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199993</v>
      </c>
      <c r="AS11" s="80">
        <f>ROUND(IF(AR11="","",RANK(AR11,AR10:AR13,0)+ROW(A1)%%),0)</f>
        <v>2</v>
      </c>
      <c r="AT11" s="71" t="str">
        <f t="shared" si="2"/>
        <v>Griechenland</v>
      </c>
      <c r="AU11" s="71">
        <f t="shared" si="2"/>
        <v>2</v>
      </c>
      <c r="AV11" s="71">
        <f t="shared" si="2"/>
        <v>2</v>
      </c>
      <c r="AW11" s="71">
        <f t="shared" si="2"/>
        <v>3</v>
      </c>
      <c r="AX11" s="71"/>
      <c r="AY11" s="71"/>
      <c r="AZ11" s="98"/>
      <c r="BA11" s="27">
        <v>2</v>
      </c>
      <c r="BB11" s="216" t="str">
        <f>IF(G10="",H10,VLOOKUP(2,AS10:AT13,2,FALSE))</f>
        <v>Griechenland</v>
      </c>
      <c r="BC11" s="28"/>
      <c r="BD11" s="29">
        <f>VLOOKUP(2,AS10:AW13,3,FALSE)</f>
        <v>2</v>
      </c>
      <c r="BE11" s="30">
        <f>VLOOKUP(2,AS10:AW13,4,FALSE)</f>
        <v>2</v>
      </c>
      <c r="BF11" s="116" t="s">
        <v>13</v>
      </c>
      <c r="BG11" s="30">
        <f>VLOOKUP(2,AS10:AW13,5,FALSE)</f>
        <v>3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Griechenland</v>
      </c>
      <c r="CJ11" s="98" t="str">
        <f>Spielplan!BQ12</f>
        <v>Griechenland</v>
      </c>
      <c r="CK11" s="98">
        <f>IF(CI11=CJ11,Punktemodus!$B$11,0)</f>
        <v>7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0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0</v>
      </c>
      <c r="T12" s="113"/>
      <c r="U12" s="113">
        <f>G12</f>
        <v>0</v>
      </c>
      <c r="V12" s="113"/>
      <c r="W12" s="113">
        <f>E12</f>
        <v>2</v>
      </c>
      <c r="X12" s="113"/>
      <c r="Y12" s="98"/>
      <c r="Z12" s="186">
        <f>O16</f>
        <v>2</v>
      </c>
      <c r="AA12" s="186">
        <f>S16</f>
        <v>1</v>
      </c>
      <c r="AB12" s="186">
        <f>W16</f>
        <v>3</v>
      </c>
      <c r="AC12" s="186">
        <f>AA12-AB12</f>
        <v>-2</v>
      </c>
      <c r="AD12" s="187"/>
      <c r="AE12" s="187"/>
      <c r="AF12" s="187"/>
      <c r="AG12" s="181">
        <f>Z12*100000+AA12*10-AB12*9</f>
        <v>199983</v>
      </c>
      <c r="AH12" s="188">
        <f>IF(AG12="","",RANK(AG12,AG10:AG13,0)+ROW(A1)%%)</f>
        <v>4.0000999999999998</v>
      </c>
      <c r="AI12" s="188" t="str">
        <f>C11</f>
        <v>Russland</v>
      </c>
      <c r="AJ12" s="186">
        <f t="shared" si="1"/>
        <v>2</v>
      </c>
      <c r="AK12" s="186">
        <f t="shared" si="1"/>
        <v>1</v>
      </c>
      <c r="AL12" s="186">
        <f t="shared" si="1"/>
        <v>3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199983</v>
      </c>
      <c r="AS12" s="80">
        <f>ROUND(IF(AR12="","",RANK(AR12,AR10:AR13,0)+ROW(A1)%%),0)</f>
        <v>4</v>
      </c>
      <c r="AT12" s="71" t="str">
        <f t="shared" si="2"/>
        <v>Russland</v>
      </c>
      <c r="AU12" s="71">
        <f t="shared" si="2"/>
        <v>2</v>
      </c>
      <c r="AV12" s="71">
        <f t="shared" si="2"/>
        <v>1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2</v>
      </c>
      <c r="BE12" s="124">
        <f>VLOOKUP(3,AS10:AW13,4,FALSE)</f>
        <v>1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Griechenland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0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14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2</v>
      </c>
      <c r="AA13" s="183">
        <f>T16</f>
        <v>1</v>
      </c>
      <c r="AB13" s="183">
        <f>X16</f>
        <v>2</v>
      </c>
      <c r="AC13" s="183">
        <f>AA13-AB13</f>
        <v>-1</v>
      </c>
      <c r="AD13" s="184"/>
      <c r="AE13" s="184"/>
      <c r="AF13" s="184"/>
      <c r="AG13" s="181">
        <f>Z13*100000+AA13*10-AB13*9</f>
        <v>199992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2</v>
      </c>
      <c r="AK13" s="183">
        <f t="shared" si="1"/>
        <v>1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199992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2</v>
      </c>
      <c r="AV13" s="71">
        <f t="shared" si="2"/>
        <v>1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Russland</v>
      </c>
      <c r="BC13" s="123"/>
      <c r="BD13" s="124">
        <f>VLOOKUP(4,AS10:AW13,3,FALSE)</f>
        <v>2</v>
      </c>
      <c r="BE13" s="124">
        <f>VLOOKUP(4,AS10:AW13,4,FALSE)</f>
        <v>1</v>
      </c>
      <c r="BF13" s="116" t="s">
        <v>13</v>
      </c>
      <c r="BG13" s="124">
        <f>VLOOKUP(4,AS10:AW13,5,FALSE)</f>
        <v>3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900040</v>
      </c>
      <c r="AO14" s="176">
        <f>AG11+SUM(AO10:AO13)</f>
        <v>199993</v>
      </c>
      <c r="AP14" s="176">
        <f>AG12+SUM(AP10:AP13)</f>
        <v>199983</v>
      </c>
      <c r="AQ14" s="176">
        <f>AG13+SUM(AQ10:AQ13)</f>
        <v>199992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1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1</v>
      </c>
      <c r="S15" s="113">
        <f>G15</f>
        <v>1</v>
      </c>
      <c r="T15" s="113"/>
      <c r="U15" s="113"/>
      <c r="V15" s="113">
        <f>G15</f>
        <v>1</v>
      </c>
      <c r="W15" s="113">
        <f>E15</f>
        <v>1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1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9</v>
      </c>
      <c r="N16" s="107">
        <f t="shared" si="3"/>
        <v>2</v>
      </c>
      <c r="O16" s="107">
        <f t="shared" si="3"/>
        <v>2</v>
      </c>
      <c r="P16" s="107">
        <f t="shared" si="3"/>
        <v>2</v>
      </c>
      <c r="Q16" s="107">
        <f t="shared" si="3"/>
        <v>4</v>
      </c>
      <c r="R16" s="107">
        <f t="shared" si="3"/>
        <v>2</v>
      </c>
      <c r="S16" s="107">
        <f t="shared" si="3"/>
        <v>1</v>
      </c>
      <c r="T16" s="107">
        <f t="shared" si="3"/>
        <v>1</v>
      </c>
      <c r="U16" s="107">
        <f t="shared" si="3"/>
        <v>0</v>
      </c>
      <c r="V16" s="107">
        <f t="shared" si="3"/>
        <v>3</v>
      </c>
      <c r="W16" s="107">
        <f t="shared" si="3"/>
        <v>3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>
        <v>4</v>
      </c>
      <c r="BV16" s="116" t="s">
        <v>13</v>
      </c>
      <c r="BW16" s="214">
        <v>3</v>
      </c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49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4</v>
      </c>
      <c r="AA21" s="179">
        <f>Q27</f>
        <v>4</v>
      </c>
      <c r="AB21" s="179">
        <f>U27</f>
        <v>3</v>
      </c>
      <c r="AC21" s="179">
        <f>AA21-AB21</f>
        <v>1</v>
      </c>
      <c r="AD21" s="180"/>
      <c r="AE21" s="180"/>
      <c r="AF21" s="180"/>
      <c r="AG21" s="181">
        <f>Z21*100000+AA21*10-AB21*9</f>
        <v>400013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4</v>
      </c>
      <c r="AK21" s="179">
        <f t="shared" si="5"/>
        <v>4</v>
      </c>
      <c r="AL21" s="179">
        <f t="shared" si="5"/>
        <v>3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1000</v>
      </c>
      <c r="AR21" s="176">
        <f>AN25</f>
        <v>400013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4</v>
      </c>
      <c r="AV21" s="71">
        <f t="shared" si="6"/>
        <v>4</v>
      </c>
      <c r="AW21" s="71">
        <f t="shared" si="6"/>
        <v>3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7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5</v>
      </c>
      <c r="AC22" s="98">
        <f>AA22-AB22</f>
        <v>-4</v>
      </c>
      <c r="AD22" s="104"/>
      <c r="AE22" s="104"/>
      <c r="AF22" s="104"/>
      <c r="AG22" s="181">
        <f>Z22*100000+AA22*10-AB22*9</f>
        <v>99965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99965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4</v>
      </c>
      <c r="BE22" s="37">
        <f>VLOOKUP(2,AS21:AW24,4,FALSE)</f>
        <v>3</v>
      </c>
      <c r="BF22" s="116" t="s">
        <v>13</v>
      </c>
      <c r="BG22" s="37">
        <f>VLOOKUP(2,AS21:AW24,5,FALSE)</f>
        <v>4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7</v>
      </c>
      <c r="AB23" s="186">
        <f>W27</f>
        <v>3</v>
      </c>
      <c r="AC23" s="186">
        <f>AA23-AB23</f>
        <v>4</v>
      </c>
      <c r="AD23" s="187"/>
      <c r="AE23" s="187"/>
      <c r="AF23" s="187"/>
      <c r="AG23" s="181">
        <f>Z23*100000+AA23*10-AB23*9</f>
        <v>700043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7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7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Niederlande</v>
      </c>
      <c r="BC23" s="123"/>
      <c r="BD23" s="124">
        <f>VLOOKUP(3,AS21:AW24,3,FALSE)</f>
        <v>4</v>
      </c>
      <c r="BE23" s="124">
        <f>VLOOKUP(3,AS21:AW24,4,FALSE)</f>
        <v>4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1</v>
      </c>
      <c r="BO23" s="116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1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1</v>
      </c>
      <c r="Y24" s="98"/>
      <c r="Z24" s="183">
        <f>P27</f>
        <v>4</v>
      </c>
      <c r="AA24" s="183">
        <f>T27</f>
        <v>3</v>
      </c>
      <c r="AB24" s="183">
        <f>X27</f>
        <v>4</v>
      </c>
      <c r="AC24" s="183">
        <f>AA24-AB24</f>
        <v>-1</v>
      </c>
      <c r="AD24" s="184"/>
      <c r="AE24" s="184"/>
      <c r="AF24" s="184"/>
      <c r="AG24" s="181">
        <f>Z24*100000+AA24*10-AB24*9</f>
        <v>399994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4</v>
      </c>
      <c r="AK24" s="183">
        <f t="shared" si="5"/>
        <v>3</v>
      </c>
      <c r="AL24" s="183">
        <f t="shared" si="5"/>
        <v>4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400994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4</v>
      </c>
      <c r="AV24" s="71">
        <f t="shared" si="6"/>
        <v>3</v>
      </c>
      <c r="AW24" s="71">
        <f t="shared" si="6"/>
        <v>4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0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0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0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400013</v>
      </c>
      <c r="AO25" s="176">
        <f>AG22+SUM(AO21:AO24)</f>
        <v>99965</v>
      </c>
      <c r="AP25" s="176">
        <f>AG23+SUM(AP21:AP24)</f>
        <v>700043</v>
      </c>
      <c r="AQ25" s="176">
        <f>AG24+SUM(AQ21:AQ24)</f>
        <v>400994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5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4</v>
      </c>
      <c r="N27" s="107">
        <f t="shared" si="7"/>
        <v>1</v>
      </c>
      <c r="O27" s="107">
        <f t="shared" si="7"/>
        <v>7</v>
      </c>
      <c r="P27" s="107">
        <f t="shared" si="7"/>
        <v>4</v>
      </c>
      <c r="Q27" s="107">
        <f t="shared" si="7"/>
        <v>4</v>
      </c>
      <c r="R27" s="107">
        <f t="shared" si="7"/>
        <v>1</v>
      </c>
      <c r="S27" s="107">
        <f t="shared" si="7"/>
        <v>7</v>
      </c>
      <c r="T27" s="107">
        <f t="shared" si="7"/>
        <v>3</v>
      </c>
      <c r="U27" s="107">
        <f t="shared" si="7"/>
        <v>3</v>
      </c>
      <c r="V27" s="107">
        <f t="shared" si="7"/>
        <v>5</v>
      </c>
      <c r="W27" s="107">
        <f t="shared" si="7"/>
        <v>3</v>
      </c>
      <c r="X27" s="107">
        <f t="shared" si="7"/>
        <v>4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17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2</v>
      </c>
      <c r="AC32" s="179">
        <f>AA32-AB32</f>
        <v>4</v>
      </c>
      <c r="AD32" s="180"/>
      <c r="AE32" s="180"/>
      <c r="AF32" s="180"/>
      <c r="AG32" s="181">
        <f>Z32*100000+AA32*10-AB32*9</f>
        <v>900042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900042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Portugal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Portugal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1</v>
      </c>
      <c r="T33" s="113">
        <f>G33</f>
        <v>1</v>
      </c>
      <c r="U33" s="113"/>
      <c r="V33" s="113"/>
      <c r="W33" s="113">
        <f>G33</f>
        <v>1</v>
      </c>
      <c r="X33" s="113">
        <f>E33</f>
        <v>1</v>
      </c>
      <c r="Y33" s="98"/>
      <c r="Z33" s="98">
        <f>N38</f>
        <v>6</v>
      </c>
      <c r="AA33" s="98">
        <f>R38</f>
        <v>4</v>
      </c>
      <c r="AB33" s="98">
        <f>V38</f>
        <v>3</v>
      </c>
      <c r="AC33" s="98">
        <f>AA33-AB33</f>
        <v>1</v>
      </c>
      <c r="AD33" s="104"/>
      <c r="AE33" s="104"/>
      <c r="AF33" s="104"/>
      <c r="AG33" s="181">
        <f>Z33*100000+AA33*10-AB33*9</f>
        <v>600013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4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4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1</v>
      </c>
      <c r="AB34" s="186">
        <f>W38</f>
        <v>4</v>
      </c>
      <c r="AC34" s="186">
        <f>AA34-AB34</f>
        <v>-3</v>
      </c>
      <c r="AD34" s="187"/>
      <c r="AE34" s="187"/>
      <c r="AF34" s="187"/>
      <c r="AG34" s="181">
        <f>Z34*100000+AA34*10-AB34*9</f>
        <v>99974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1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99974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1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1</v>
      </c>
      <c r="BE34" s="124">
        <f>VLOOKUP(3,AS32:AW35,4,FALSE)</f>
        <v>3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1</v>
      </c>
      <c r="AA35" s="183">
        <f>T38</f>
        <v>3</v>
      </c>
      <c r="AB35" s="183">
        <f>X38</f>
        <v>5</v>
      </c>
      <c r="AC35" s="183">
        <f>AA35-AB35</f>
        <v>-2</v>
      </c>
      <c r="AD35" s="184"/>
      <c r="AE35" s="184"/>
      <c r="AF35" s="184"/>
      <c r="AG35" s="181">
        <f>Z35*100000+AA35*10-AB35*9</f>
        <v>99985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1</v>
      </c>
      <c r="AK35" s="183">
        <f t="shared" si="9"/>
        <v>3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99985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1</v>
      </c>
      <c r="AV35" s="71">
        <f t="shared" si="10"/>
        <v>3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900042</v>
      </c>
      <c r="AO36" s="176">
        <f>AG33+SUM(AO32:AO35)</f>
        <v>600013</v>
      </c>
      <c r="AP36" s="176">
        <f>AG34+SUM(AP32:AP35)</f>
        <v>99974</v>
      </c>
      <c r="AQ36" s="176">
        <f>AG35+SUM(AQ32:AQ35)</f>
        <v>99985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6</v>
      </c>
      <c r="O38" s="107">
        <f t="shared" si="11"/>
        <v>1</v>
      </c>
      <c r="P38" s="107">
        <f t="shared" si="11"/>
        <v>1</v>
      </c>
      <c r="Q38" s="107">
        <f t="shared" si="11"/>
        <v>6</v>
      </c>
      <c r="R38" s="107">
        <f t="shared" si="11"/>
        <v>4</v>
      </c>
      <c r="S38" s="107">
        <f t="shared" si="11"/>
        <v>1</v>
      </c>
      <c r="T38" s="107">
        <f t="shared" si="11"/>
        <v>3</v>
      </c>
      <c r="U38" s="107">
        <f t="shared" si="11"/>
        <v>2</v>
      </c>
      <c r="V38" s="107">
        <f t="shared" si="11"/>
        <v>3</v>
      </c>
      <c r="W38" s="107">
        <f t="shared" si="11"/>
        <v>4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20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79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0</v>
      </c>
      <c r="R43" s="113">
        <f>G43</f>
        <v>2</v>
      </c>
      <c r="S43" s="113"/>
      <c r="T43" s="113"/>
      <c r="U43" s="113">
        <f>G43</f>
        <v>2</v>
      </c>
      <c r="V43" s="113">
        <f>E43</f>
        <v>0</v>
      </c>
      <c r="W43" s="113"/>
      <c r="X43" s="113"/>
      <c r="Y43" s="98"/>
      <c r="Z43" s="179">
        <f>M49</f>
        <v>6</v>
      </c>
      <c r="AA43" s="179">
        <f>Q49</f>
        <v>4</v>
      </c>
      <c r="AB43" s="179">
        <f>U49</f>
        <v>3</v>
      </c>
      <c r="AC43" s="179">
        <f>AA43-AB43</f>
        <v>1</v>
      </c>
      <c r="AD43" s="180"/>
      <c r="AE43" s="180"/>
      <c r="AF43" s="180"/>
      <c r="AG43" s="181">
        <f>Z43*100000+AA43*10-AB43*9</f>
        <v>600013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4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600013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4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2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7</v>
      </c>
      <c r="AA44" s="98">
        <f>R49</f>
        <v>5</v>
      </c>
      <c r="AB44" s="98">
        <f>V49</f>
        <v>2</v>
      </c>
      <c r="AC44" s="98">
        <f>AA44-AB44</f>
        <v>3</v>
      </c>
      <c r="AD44" s="104"/>
      <c r="AE44" s="104"/>
      <c r="AF44" s="104"/>
      <c r="AG44" s="181">
        <f>Z44*100000+AA44*10-AB44*9</f>
        <v>700032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5</v>
      </c>
      <c r="AL44" s="98">
        <f t="shared" si="13"/>
        <v>2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700032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5</v>
      </c>
      <c r="AW44" s="71">
        <f t="shared" si="14"/>
        <v>2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59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1</v>
      </c>
      <c r="AB45" s="186">
        <f>W49</f>
        <v>5</v>
      </c>
      <c r="AC45" s="186">
        <f>AA45-AB45</f>
        <v>-4</v>
      </c>
      <c r="AD45" s="187"/>
      <c r="AE45" s="187"/>
      <c r="AF45" s="187"/>
      <c r="AG45" s="181">
        <f>Z45*100000+AA45*10-AB45*9</f>
        <v>-35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1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-35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1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5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49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4</v>
      </c>
      <c r="AA46" s="183">
        <f>T49</f>
        <v>5</v>
      </c>
      <c r="AB46" s="183">
        <f>X49</f>
        <v>5</v>
      </c>
      <c r="AC46" s="183">
        <f>AA46-AB46</f>
        <v>0</v>
      </c>
      <c r="AD46" s="184"/>
      <c r="AE46" s="184"/>
      <c r="AF46" s="184"/>
      <c r="AG46" s="181">
        <f>Z46*100000+AA46*10-AB46*9</f>
        <v>400005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5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400005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5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600013</v>
      </c>
      <c r="AO47" s="176">
        <f>AG44+SUM(AO43:AO46)</f>
        <v>700032</v>
      </c>
      <c r="AP47" s="176">
        <f>AG45+SUM(AP43:AP46)</f>
        <v>-35</v>
      </c>
      <c r="AQ47" s="176">
        <f>AG46+SUM(AQ43:AQ46)</f>
        <v>400005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1</v>
      </c>
      <c r="S48" s="113">
        <f>G48</f>
        <v>0</v>
      </c>
      <c r="T48" s="113"/>
      <c r="U48" s="113"/>
      <c r="V48" s="113">
        <f>G48</f>
        <v>0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1</v>
      </c>
      <c r="CE48" s="98">
        <f>IF(E48=Spielplan!E48,IF(G48=Spielplan!G48,Punktemodus!$B$5,0),0)</f>
        <v>2</v>
      </c>
      <c r="CF48" s="117">
        <f>IF(Spielplan!E48&lt;&gt;"",SUM(BZ48:CE48),0)</f>
        <v>9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7</v>
      </c>
      <c r="O49" s="107">
        <f t="shared" si="15"/>
        <v>0</v>
      </c>
      <c r="P49" s="107">
        <f t="shared" si="15"/>
        <v>4</v>
      </c>
      <c r="Q49" s="107">
        <f t="shared" si="15"/>
        <v>4</v>
      </c>
      <c r="R49" s="107">
        <f t="shared" si="15"/>
        <v>5</v>
      </c>
      <c r="S49" s="107">
        <f t="shared" si="15"/>
        <v>1</v>
      </c>
      <c r="T49" s="107">
        <f t="shared" si="15"/>
        <v>5</v>
      </c>
      <c r="U49" s="107">
        <f t="shared" si="15"/>
        <v>3</v>
      </c>
      <c r="V49" s="107">
        <f t="shared" si="15"/>
        <v>2</v>
      </c>
      <c r="W49" s="107">
        <f t="shared" si="15"/>
        <v>5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19</v>
      </c>
      <c r="CG49" s="118">
        <f>CF16+CF27+CF38+CF49</f>
        <v>59</v>
      </c>
      <c r="CH49" s="98"/>
      <c r="CI49" s="98"/>
      <c r="CJ49" s="98"/>
      <c r="CK49" s="98"/>
      <c r="CL49" s="98"/>
      <c r="CM49" s="121">
        <f>CM41+CG49</f>
        <v>138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P26" sqref="BP2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349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Sabine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Sabine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4</v>
      </c>
      <c r="AA10" s="179">
        <f>Q16</f>
        <v>2</v>
      </c>
      <c r="AB10" s="179">
        <f>U16</f>
        <v>2</v>
      </c>
      <c r="AC10" s="179">
        <f>AA10-AB10</f>
        <v>0</v>
      </c>
      <c r="AD10" s="180"/>
      <c r="AE10" s="180"/>
      <c r="AF10" s="180"/>
      <c r="AG10" s="181">
        <f>Z10*100000+AA10*10-AB10*9</f>
        <v>400002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2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400002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2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5</v>
      </c>
      <c r="BE10" s="20">
        <f>VLOOKUP(1,AS10:AW13,4,FALSE)</f>
        <v>4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2</v>
      </c>
      <c r="BO10" s="116" t="s">
        <v>13</v>
      </c>
      <c r="BP10" s="214">
        <v>1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0</v>
      </c>
      <c r="M11" s="113"/>
      <c r="N11" s="113"/>
      <c r="O11" s="113">
        <f>IF($E11="",0,IF($E11&gt;$G11,3,IF($E11=$G11,1,0)))</f>
        <v>1</v>
      </c>
      <c r="P11" s="113">
        <f>IF($G11="",0,IF($E11&gt;$G11,0,IF($E11=$G11,1,3)))</f>
        <v>1</v>
      </c>
      <c r="Q11" s="113"/>
      <c r="R11" s="113"/>
      <c r="S11" s="113">
        <f>E11</f>
        <v>2</v>
      </c>
      <c r="T11" s="113">
        <f>G11</f>
        <v>2</v>
      </c>
      <c r="U11" s="113"/>
      <c r="V11" s="113"/>
      <c r="W11" s="113">
        <f>G11</f>
        <v>2</v>
      </c>
      <c r="X11" s="113">
        <f>E11</f>
        <v>2</v>
      </c>
      <c r="Y11" s="98"/>
      <c r="Z11" s="98">
        <f>N16</f>
        <v>1</v>
      </c>
      <c r="AA11" s="98">
        <f>R16</f>
        <v>0</v>
      </c>
      <c r="AB11" s="98">
        <f>V16</f>
        <v>2</v>
      </c>
      <c r="AC11" s="98">
        <f>AA11-AB11</f>
        <v>-2</v>
      </c>
      <c r="AD11" s="104"/>
      <c r="AE11" s="104"/>
      <c r="AF11" s="104"/>
      <c r="AG11" s="181">
        <f>Z11*100000+AA11*10-AB11*9</f>
        <v>99982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0</v>
      </c>
      <c r="AL11" s="98">
        <f t="shared" si="1"/>
        <v>2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99982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0</v>
      </c>
      <c r="AW11" s="71">
        <f t="shared" si="2"/>
        <v>2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5</v>
      </c>
      <c r="BE11" s="30">
        <f>VLOOKUP(2,AS10:AW13,4,FALSE)</f>
        <v>3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0</v>
      </c>
      <c r="X12" s="113"/>
      <c r="Y12" s="98"/>
      <c r="Z12" s="186">
        <f>O16</f>
        <v>5</v>
      </c>
      <c r="AA12" s="186">
        <f>S16</f>
        <v>3</v>
      </c>
      <c r="AB12" s="186">
        <f>W16</f>
        <v>2</v>
      </c>
      <c r="AC12" s="186">
        <f>AA12-AB12</f>
        <v>1</v>
      </c>
      <c r="AD12" s="187"/>
      <c r="AE12" s="187"/>
      <c r="AF12" s="187"/>
      <c r="AG12" s="181">
        <f>Z12*100000+AA12*10-AB12*9</f>
        <v>500012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5</v>
      </c>
      <c r="AK12" s="186">
        <f t="shared" si="1"/>
        <v>3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500012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5</v>
      </c>
      <c r="AV12" s="71">
        <f t="shared" si="2"/>
        <v>3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4</v>
      </c>
      <c r="BE12" s="124">
        <f>VLOOKUP(3,AS10:AW13,4,FALSE)</f>
        <v>2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0</v>
      </c>
      <c r="Y13" s="98"/>
      <c r="Z13" s="183">
        <f>P16</f>
        <v>5</v>
      </c>
      <c r="AA13" s="183">
        <f>T16</f>
        <v>4</v>
      </c>
      <c r="AB13" s="183">
        <f>X16</f>
        <v>3</v>
      </c>
      <c r="AC13" s="183">
        <f>AA13-AB13</f>
        <v>1</v>
      </c>
      <c r="AD13" s="184"/>
      <c r="AE13" s="184"/>
      <c r="AF13" s="184"/>
      <c r="AG13" s="181">
        <f>Z13*100000+AA13*10-AB13*9</f>
        <v>500013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5</v>
      </c>
      <c r="AK13" s="183">
        <f t="shared" si="1"/>
        <v>4</v>
      </c>
      <c r="AL13" s="183">
        <f t="shared" si="1"/>
        <v>3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500013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5</v>
      </c>
      <c r="AV13" s="71">
        <f t="shared" si="2"/>
        <v>4</v>
      </c>
      <c r="AW13" s="71">
        <f t="shared" si="2"/>
        <v>3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0</v>
      </c>
      <c r="BF13" s="116" t="s">
        <v>13</v>
      </c>
      <c r="BG13" s="124">
        <f>VLOOKUP(4,AS10:AW13,5,FALSE)</f>
        <v>2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0</v>
      </c>
      <c r="M14" s="113">
        <f>IF($E14="",0,IF($E14&gt;$G14,3,IF($E14=G14,1,0)))</f>
        <v>1</v>
      </c>
      <c r="N14" s="113"/>
      <c r="O14" s="113"/>
      <c r="P14" s="113">
        <f>IF($G14="",0,IF($E14&gt;$G14,0,IF($E14=$G14,1,3)))</f>
        <v>1</v>
      </c>
      <c r="Q14" s="113">
        <f>E14</f>
        <v>1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400002</v>
      </c>
      <c r="AO14" s="176">
        <f>AG11+SUM(AO10:AO13)</f>
        <v>99982</v>
      </c>
      <c r="AP14" s="176">
        <f>AG12+SUM(AP10:AP13)</f>
        <v>500012</v>
      </c>
      <c r="AQ14" s="176">
        <f>AG13+SUM(AQ10:AQ13)</f>
        <v>500013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1</v>
      </c>
      <c r="CE14" s="98">
        <f>IF(E14=Spielplan!E14,IF(G14=Spielplan!G14,Punktemodus!$B$5,0),0)</f>
        <v>0</v>
      </c>
      <c r="CF14" s="117">
        <f>IF(Spielplan!E14&lt;&gt;"",SUM(BZ14:CE14),0)</f>
        <v>1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0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0</v>
      </c>
      <c r="S15" s="113">
        <f>G15</f>
        <v>0</v>
      </c>
      <c r="T15" s="113"/>
      <c r="U15" s="113"/>
      <c r="V15" s="113">
        <f>G15</f>
        <v>0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1</v>
      </c>
      <c r="CE15" s="98">
        <f>IF(E15=Spielplan!E15,IF(G15=Spielplan!G15,Punktemodus!$B$5,0),0)</f>
        <v>0</v>
      </c>
      <c r="CF15" s="117">
        <f>IF(Spielplan!E15&lt;&gt;"",SUM(BZ15:CE15),0)</f>
        <v>1</v>
      </c>
      <c r="CG15" s="98"/>
      <c r="CH15" s="105" t="s">
        <v>127</v>
      </c>
      <c r="CI15" s="98" t="str">
        <f>BQ16</f>
        <v>Kroatien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1</v>
      </c>
      <c r="O16" s="107">
        <f t="shared" si="3"/>
        <v>5</v>
      </c>
      <c r="P16" s="107">
        <f t="shared" si="3"/>
        <v>5</v>
      </c>
      <c r="Q16" s="107">
        <f t="shared" si="3"/>
        <v>2</v>
      </c>
      <c r="R16" s="107">
        <f t="shared" si="3"/>
        <v>0</v>
      </c>
      <c r="S16" s="107">
        <f t="shared" si="3"/>
        <v>3</v>
      </c>
      <c r="T16" s="107">
        <f t="shared" si="3"/>
        <v>4</v>
      </c>
      <c r="U16" s="107">
        <f t="shared" si="3"/>
        <v>2</v>
      </c>
      <c r="V16" s="107">
        <f t="shared" si="3"/>
        <v>2</v>
      </c>
      <c r="W16" s="107">
        <f t="shared" si="3"/>
        <v>2</v>
      </c>
      <c r="X16" s="107">
        <f t="shared" si="3"/>
        <v>3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Kroatien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9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4</v>
      </c>
      <c r="AB21" s="179">
        <f>U27</f>
        <v>2</v>
      </c>
      <c r="AC21" s="179">
        <f>AA21-AB21</f>
        <v>2</v>
      </c>
      <c r="AD21" s="180"/>
      <c r="AE21" s="180"/>
      <c r="AF21" s="180"/>
      <c r="AG21" s="181">
        <f>Z21*100000+AA21*10-AB21*9</f>
        <v>600022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4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600022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4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7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5</v>
      </c>
      <c r="AC22" s="98">
        <f>AA22-AB22</f>
        <v>-4</v>
      </c>
      <c r="AD22" s="104"/>
      <c r="AE22" s="104"/>
      <c r="AF22" s="104"/>
      <c r="AG22" s="181">
        <f>Z22*100000+AA22*10-AB22*9</f>
        <v>99965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99965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4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9</v>
      </c>
      <c r="AA23" s="186">
        <f>S27</f>
        <v>7</v>
      </c>
      <c r="AB23" s="186">
        <f>W27</f>
        <v>2</v>
      </c>
      <c r="AC23" s="186">
        <f>AA23-AB23</f>
        <v>5</v>
      </c>
      <c r="AD23" s="187"/>
      <c r="AE23" s="187"/>
      <c r="AF23" s="187"/>
      <c r="AG23" s="181">
        <f>Z23*100000+AA23*10-AB23*9</f>
        <v>900052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7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900052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7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1</v>
      </c>
      <c r="BE23" s="124">
        <f>VLOOKUP(3,AS21:AW24,4,FALSE)</f>
        <v>2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Tschechien</v>
      </c>
      <c r="BM23" s="70"/>
      <c r="BN23" s="214">
        <v>1</v>
      </c>
      <c r="BO23" s="116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Tschechien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1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1</v>
      </c>
      <c r="S24" s="113"/>
      <c r="T24" s="113">
        <f>G24</f>
        <v>1</v>
      </c>
      <c r="U24" s="113"/>
      <c r="V24" s="113">
        <f>G24</f>
        <v>1</v>
      </c>
      <c r="W24" s="113"/>
      <c r="X24" s="113">
        <f>E24</f>
        <v>1</v>
      </c>
      <c r="Y24" s="98"/>
      <c r="Z24" s="183">
        <f>P27</f>
        <v>1</v>
      </c>
      <c r="AA24" s="183">
        <f>T27</f>
        <v>2</v>
      </c>
      <c r="AB24" s="183">
        <f>X27</f>
        <v>5</v>
      </c>
      <c r="AC24" s="183">
        <f>AA24-AB24</f>
        <v>-3</v>
      </c>
      <c r="AD24" s="184"/>
      <c r="AE24" s="184"/>
      <c r="AF24" s="184"/>
      <c r="AG24" s="181">
        <f>Z24*100000+AA24*10-AB24*9</f>
        <v>99975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1</v>
      </c>
      <c r="AK24" s="183">
        <f t="shared" si="5"/>
        <v>2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99975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1</v>
      </c>
      <c r="AV24" s="71">
        <f t="shared" si="6"/>
        <v>2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600022</v>
      </c>
      <c r="AO25" s="176">
        <f>AG22+SUM(AO21:AO24)</f>
        <v>99965</v>
      </c>
      <c r="AP25" s="176">
        <f>AG23+SUM(AP21:AP24)</f>
        <v>900052</v>
      </c>
      <c r="AQ25" s="176">
        <f>AG24+SUM(AQ21:AQ24)</f>
        <v>99975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1</v>
      </c>
      <c r="O27" s="107">
        <f t="shared" si="7"/>
        <v>9</v>
      </c>
      <c r="P27" s="107">
        <f t="shared" si="7"/>
        <v>1</v>
      </c>
      <c r="Q27" s="107">
        <f t="shared" si="7"/>
        <v>4</v>
      </c>
      <c r="R27" s="107">
        <f t="shared" si="7"/>
        <v>1</v>
      </c>
      <c r="S27" s="107">
        <f t="shared" si="7"/>
        <v>7</v>
      </c>
      <c r="T27" s="107">
        <f t="shared" si="7"/>
        <v>2</v>
      </c>
      <c r="U27" s="107">
        <f t="shared" si="7"/>
        <v>2</v>
      </c>
      <c r="V27" s="107">
        <f t="shared" si="7"/>
        <v>5</v>
      </c>
      <c r="W27" s="107">
        <f t="shared" si="7"/>
        <v>2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21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700032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Tschechien</v>
      </c>
      <c r="BM32" s="70"/>
      <c r="BN32" s="214">
        <v>0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Tschechien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1</v>
      </c>
      <c r="T33" s="113">
        <f>G33</f>
        <v>2</v>
      </c>
      <c r="U33" s="113"/>
      <c r="V33" s="113"/>
      <c r="W33" s="113">
        <f>G33</f>
        <v>2</v>
      </c>
      <c r="X33" s="113">
        <f>E33</f>
        <v>1</v>
      </c>
      <c r="Y33" s="98"/>
      <c r="Z33" s="98">
        <f>N38</f>
        <v>3</v>
      </c>
      <c r="AA33" s="98">
        <f>R38</f>
        <v>2</v>
      </c>
      <c r="AB33" s="98">
        <f>V38</f>
        <v>2</v>
      </c>
      <c r="AC33" s="98">
        <f>AA33-AB33</f>
        <v>0</v>
      </c>
      <c r="AD33" s="104"/>
      <c r="AE33" s="104"/>
      <c r="AF33" s="104"/>
      <c r="AG33" s="181">
        <f>Z33*100000+AA33*10-AB33*9</f>
        <v>300002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2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300002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2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Kroatien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1</v>
      </c>
      <c r="AA34" s="186">
        <f>S38</f>
        <v>1</v>
      </c>
      <c r="AB34" s="186">
        <f>W38</f>
        <v>4</v>
      </c>
      <c r="AC34" s="186">
        <f>AA34-AB34</f>
        <v>-3</v>
      </c>
      <c r="AD34" s="187"/>
      <c r="AE34" s="187"/>
      <c r="AF34" s="187"/>
      <c r="AG34" s="181">
        <f>Z34*100000+AA34*10-AB34*9</f>
        <v>99974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1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99974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1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2</v>
      </c>
      <c r="BF34" s="116" t="s">
        <v>13</v>
      </c>
      <c r="BG34" s="124">
        <f>VLOOKUP(3,AS32:AW35,5,FALSE)</f>
        <v>2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1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1</v>
      </c>
      <c r="Y35" s="98"/>
      <c r="Z35" s="183">
        <f>P38</f>
        <v>4</v>
      </c>
      <c r="AA35" s="183">
        <f>T38</f>
        <v>4</v>
      </c>
      <c r="AB35" s="183">
        <f>X38</f>
        <v>4</v>
      </c>
      <c r="AC35" s="183">
        <f>AA35-AB35</f>
        <v>0</v>
      </c>
      <c r="AD35" s="184"/>
      <c r="AE35" s="184"/>
      <c r="AF35" s="184"/>
      <c r="AG35" s="181">
        <f>Z35*100000+AA35*10-AB35*9</f>
        <v>400004</v>
      </c>
      <c r="AH35" s="185">
        <f>IF(AG35="","",RANK(AG35,AG32:AG35,0)+ROW(A23)%%)</f>
        <v>2.0023</v>
      </c>
      <c r="AI35" s="185" t="str">
        <f>H33</f>
        <v>Kroatien</v>
      </c>
      <c r="AJ35" s="183">
        <f t="shared" si="9"/>
        <v>4</v>
      </c>
      <c r="AK35" s="183">
        <f t="shared" si="9"/>
        <v>4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400004</v>
      </c>
      <c r="AS35" s="80">
        <f>ROUND(IF(AR35="","",RANK(AR35,AR32:AR35,0)+ROW(L26)%%),0)</f>
        <v>2</v>
      </c>
      <c r="AT35" s="71" t="str">
        <f t="shared" si="10"/>
        <v>Kroatien</v>
      </c>
      <c r="AU35" s="71">
        <f t="shared" si="10"/>
        <v>4</v>
      </c>
      <c r="AV35" s="71">
        <f t="shared" si="10"/>
        <v>4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1</v>
      </c>
      <c r="CE35" s="98">
        <f>IF(E35=Spielplan!E35,IF(G35=Spielplan!G35,Punktemodus!$B$5,0),0)</f>
        <v>2</v>
      </c>
      <c r="CF35" s="117">
        <f>IF(Spielplan!E35&lt;&gt;"",SUM(BZ35:CE35),0)</f>
        <v>9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700032</v>
      </c>
      <c r="AO36" s="176">
        <f>AG33+SUM(AO32:AO35)</f>
        <v>300002</v>
      </c>
      <c r="AP36" s="176">
        <f>AG34+SUM(AP32:AP35)</f>
        <v>99974</v>
      </c>
      <c r="AQ36" s="176">
        <f>AG35+SUM(AQ32:AQ35)</f>
        <v>400004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5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0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0</v>
      </c>
      <c r="S37" s="113">
        <f>G37</f>
        <v>0</v>
      </c>
      <c r="T37" s="113"/>
      <c r="U37" s="113"/>
      <c r="V37" s="113">
        <f>G37</f>
        <v>0</v>
      </c>
      <c r="W37" s="113">
        <f>E37</f>
        <v>0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1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3</v>
      </c>
      <c r="O38" s="107">
        <f t="shared" si="11"/>
        <v>1</v>
      </c>
      <c r="P38" s="107">
        <f t="shared" si="11"/>
        <v>4</v>
      </c>
      <c r="Q38" s="107">
        <f t="shared" si="11"/>
        <v>5</v>
      </c>
      <c r="R38" s="107">
        <f t="shared" si="11"/>
        <v>2</v>
      </c>
      <c r="S38" s="107">
        <f t="shared" si="11"/>
        <v>1</v>
      </c>
      <c r="T38" s="107">
        <f t="shared" si="11"/>
        <v>4</v>
      </c>
      <c r="U38" s="107">
        <f t="shared" si="11"/>
        <v>2</v>
      </c>
      <c r="V38" s="107">
        <f t="shared" si="11"/>
        <v>2</v>
      </c>
      <c r="W38" s="107">
        <f t="shared" si="11"/>
        <v>4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36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55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0</v>
      </c>
      <c r="R43" s="113">
        <f>G43</f>
        <v>0</v>
      </c>
      <c r="S43" s="113"/>
      <c r="T43" s="113"/>
      <c r="U43" s="113">
        <f>G43</f>
        <v>0</v>
      </c>
      <c r="V43" s="113">
        <f>E43</f>
        <v>0</v>
      </c>
      <c r="W43" s="113"/>
      <c r="X43" s="113"/>
      <c r="Y43" s="98"/>
      <c r="Z43" s="179">
        <f>M49</f>
        <v>5</v>
      </c>
      <c r="AA43" s="179">
        <f>Q49</f>
        <v>2</v>
      </c>
      <c r="AB43" s="179">
        <f>U49</f>
        <v>1</v>
      </c>
      <c r="AC43" s="179">
        <f>AA43-AB43</f>
        <v>1</v>
      </c>
      <c r="AD43" s="180"/>
      <c r="AE43" s="180"/>
      <c r="AF43" s="180"/>
      <c r="AG43" s="181">
        <f>Z43*100000+AA43*10-AB43*9</f>
        <v>500011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2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500011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2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4</v>
      </c>
      <c r="BF43" s="116" t="s">
        <v>13</v>
      </c>
      <c r="BG43" s="63">
        <f>VLOOKUP(1,AS43:AW46,5,FALSE)</f>
        <v>1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3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3</v>
      </c>
      <c r="T44" s="113">
        <f>G44</f>
        <v>1</v>
      </c>
      <c r="U44" s="113"/>
      <c r="V44" s="113"/>
      <c r="W44" s="113">
        <f>G44</f>
        <v>1</v>
      </c>
      <c r="X44" s="113">
        <f>E44</f>
        <v>3</v>
      </c>
      <c r="Y44" s="98"/>
      <c r="Z44" s="98">
        <f>N49</f>
        <v>7</v>
      </c>
      <c r="AA44" s="98">
        <f>R49</f>
        <v>4</v>
      </c>
      <c r="AB44" s="98">
        <f>V49</f>
        <v>1</v>
      </c>
      <c r="AC44" s="98">
        <f>AA44-AB44</f>
        <v>3</v>
      </c>
      <c r="AD44" s="104"/>
      <c r="AE44" s="104"/>
      <c r="AF44" s="104"/>
      <c r="AG44" s="181">
        <f>Z44*100000+AA44*10-AB44*9</f>
        <v>700031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4</v>
      </c>
      <c r="AL44" s="98">
        <f t="shared" si="13"/>
        <v>1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700031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4</v>
      </c>
      <c r="AW44" s="71">
        <f t="shared" si="14"/>
        <v>1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5</v>
      </c>
      <c r="BE44" s="67">
        <f>VLOOKUP(2,AS43:AW46,4,FALSE)</f>
        <v>2</v>
      </c>
      <c r="BF44" s="116" t="s">
        <v>13</v>
      </c>
      <c r="BG44" s="67">
        <f>VLOOKUP(2,AS43:AW46,5,FALSE)</f>
        <v>1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6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1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1</v>
      </c>
      <c r="X45" s="113"/>
      <c r="Y45" s="98"/>
      <c r="Z45" s="186">
        <f>O49</f>
        <v>4</v>
      </c>
      <c r="AA45" s="186">
        <f>S49</f>
        <v>5</v>
      </c>
      <c r="AB45" s="186">
        <f>W49</f>
        <v>4</v>
      </c>
      <c r="AC45" s="186">
        <f>AA45-AB45</f>
        <v>1</v>
      </c>
      <c r="AD45" s="187"/>
      <c r="AE45" s="187"/>
      <c r="AF45" s="187"/>
      <c r="AG45" s="181">
        <f>Z45*100000+AA45*10-AB45*9</f>
        <v>400014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4</v>
      </c>
      <c r="AK45" s="186">
        <f t="shared" si="13"/>
        <v>5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400014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4</v>
      </c>
      <c r="AV45" s="71">
        <f t="shared" si="14"/>
        <v>5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4</v>
      </c>
      <c r="BE45" s="124">
        <f>VLOOKUP(3,AS43:AW46,4,FALSE)</f>
        <v>5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0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0</v>
      </c>
      <c r="U46" s="113"/>
      <c r="V46" s="113">
        <f>G46</f>
        <v>0</v>
      </c>
      <c r="W46" s="113"/>
      <c r="X46" s="113">
        <f>E46</f>
        <v>2</v>
      </c>
      <c r="Y46" s="98"/>
      <c r="Z46" s="183">
        <f>P49</f>
        <v>0</v>
      </c>
      <c r="AA46" s="183">
        <f>T49</f>
        <v>1</v>
      </c>
      <c r="AB46" s="183">
        <f>X49</f>
        <v>6</v>
      </c>
      <c r="AC46" s="183">
        <f>AA46-AB46</f>
        <v>-5</v>
      </c>
      <c r="AD46" s="184"/>
      <c r="AE46" s="184"/>
      <c r="AF46" s="184"/>
      <c r="AG46" s="181">
        <f>Z46*100000+AA46*10-AB46*9</f>
        <v>-44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0</v>
      </c>
      <c r="AK46" s="183">
        <f t="shared" si="13"/>
        <v>1</v>
      </c>
      <c r="AL46" s="183">
        <f t="shared" si="13"/>
        <v>6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-44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0</v>
      </c>
      <c r="AV46" s="71">
        <f t="shared" si="14"/>
        <v>1</v>
      </c>
      <c r="AW46" s="71">
        <f t="shared" si="14"/>
        <v>6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0</v>
      </c>
      <c r="BE46" s="124">
        <f>VLOOKUP(4,AS43:AW46,4,FALSE)</f>
        <v>1</v>
      </c>
      <c r="BF46" s="116" t="s">
        <v>13</v>
      </c>
      <c r="BG46" s="124">
        <f>VLOOKUP(4,AS43:AW46,5,FALSE)</f>
        <v>6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500011</v>
      </c>
      <c r="AO47" s="176">
        <f>AG44+SUM(AO43:AO46)</f>
        <v>700031</v>
      </c>
      <c r="AP47" s="176">
        <f>AG45+SUM(AP43:AP46)</f>
        <v>400014</v>
      </c>
      <c r="AQ47" s="176">
        <f>AG46+SUM(AQ43:AQ46)</f>
        <v>-44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7</v>
      </c>
      <c r="O49" s="107">
        <f t="shared" si="15"/>
        <v>4</v>
      </c>
      <c r="P49" s="107">
        <f t="shared" si="15"/>
        <v>0</v>
      </c>
      <c r="Q49" s="107">
        <f t="shared" si="15"/>
        <v>2</v>
      </c>
      <c r="R49" s="107">
        <f t="shared" si="15"/>
        <v>4</v>
      </c>
      <c r="S49" s="107">
        <f t="shared" si="15"/>
        <v>5</v>
      </c>
      <c r="T49" s="107">
        <f t="shared" si="15"/>
        <v>1</v>
      </c>
      <c r="U49" s="107">
        <f t="shared" si="15"/>
        <v>1</v>
      </c>
      <c r="V49" s="107">
        <f t="shared" si="15"/>
        <v>1</v>
      </c>
      <c r="W49" s="107">
        <f t="shared" si="15"/>
        <v>4</v>
      </c>
      <c r="X49" s="107">
        <f t="shared" si="15"/>
        <v>6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21</v>
      </c>
      <c r="CG49" s="118">
        <f>CF16+CF27+CF38+CF49</f>
        <v>87</v>
      </c>
      <c r="CH49" s="98"/>
      <c r="CI49" s="98"/>
      <c r="CJ49" s="98"/>
      <c r="CK49" s="98"/>
      <c r="CL49" s="98"/>
      <c r="CM49" s="121">
        <f>CM41+CG49</f>
        <v>142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350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Valerie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Valerie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3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3</v>
      </c>
      <c r="R10" s="113">
        <f>G10</f>
        <v>1</v>
      </c>
      <c r="S10" s="113"/>
      <c r="T10" s="113"/>
      <c r="U10" s="113">
        <f>G10</f>
        <v>1</v>
      </c>
      <c r="V10" s="113">
        <f>E10</f>
        <v>3</v>
      </c>
      <c r="W10" s="113"/>
      <c r="X10" s="113"/>
      <c r="Y10" s="98"/>
      <c r="Z10" s="179">
        <f>M16</f>
        <v>3</v>
      </c>
      <c r="AA10" s="179">
        <f>Q16</f>
        <v>6</v>
      </c>
      <c r="AB10" s="179">
        <f>U16</f>
        <v>6</v>
      </c>
      <c r="AC10" s="179">
        <f>AA10-AB10</f>
        <v>0</v>
      </c>
      <c r="AD10" s="180"/>
      <c r="AE10" s="180"/>
      <c r="AF10" s="180"/>
      <c r="AG10" s="181">
        <f>Z10*100000+AA10*10-AB10*9</f>
        <v>300006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3</v>
      </c>
      <c r="AK10" s="179">
        <f t="shared" si="1"/>
        <v>6</v>
      </c>
      <c r="AL10" s="179">
        <f t="shared" si="1"/>
        <v>6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300006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6</v>
      </c>
      <c r="AW10" s="71">
        <f t="shared" si="2"/>
        <v>6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9</v>
      </c>
      <c r="BE10" s="20">
        <f>VLOOKUP(1,AS10:AW13,4,FALSE)</f>
        <v>6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2</v>
      </c>
      <c r="BO10" s="116" t="s">
        <v>13</v>
      </c>
      <c r="BP10" s="214">
        <v>3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0</v>
      </c>
      <c r="U11" s="113"/>
      <c r="V11" s="113"/>
      <c r="W11" s="113">
        <f>G11</f>
        <v>0</v>
      </c>
      <c r="X11" s="113">
        <f>E11</f>
        <v>2</v>
      </c>
      <c r="Y11" s="98"/>
      <c r="Z11" s="98">
        <f>N16</f>
        <v>0</v>
      </c>
      <c r="AA11" s="98">
        <f>R16</f>
        <v>1</v>
      </c>
      <c r="AB11" s="98">
        <f>V16</f>
        <v>7</v>
      </c>
      <c r="AC11" s="98">
        <f>AA11-AB11</f>
        <v>-6</v>
      </c>
      <c r="AD11" s="104"/>
      <c r="AE11" s="104"/>
      <c r="AF11" s="104"/>
      <c r="AG11" s="181">
        <f>Z11*100000+AA11*10-AB11*9</f>
        <v>-53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1</v>
      </c>
      <c r="AL11" s="98">
        <f t="shared" si="1"/>
        <v>7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-53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1</v>
      </c>
      <c r="AW11" s="71">
        <f t="shared" si="2"/>
        <v>7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4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2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1</v>
      </c>
      <c r="R12" s="113"/>
      <c r="S12" s="113">
        <f>G12</f>
        <v>2</v>
      </c>
      <c r="T12" s="113"/>
      <c r="U12" s="113">
        <f>G12</f>
        <v>2</v>
      </c>
      <c r="V12" s="113"/>
      <c r="W12" s="113">
        <f>E12</f>
        <v>1</v>
      </c>
      <c r="X12" s="113"/>
      <c r="Y12" s="98"/>
      <c r="Z12" s="186">
        <f>O16</f>
        <v>9</v>
      </c>
      <c r="AA12" s="186">
        <f>S16</f>
        <v>6</v>
      </c>
      <c r="AB12" s="186">
        <f>W16</f>
        <v>1</v>
      </c>
      <c r="AC12" s="186">
        <f>AA12-AB12</f>
        <v>5</v>
      </c>
      <c r="AD12" s="187"/>
      <c r="AE12" s="187"/>
      <c r="AF12" s="187"/>
      <c r="AG12" s="181">
        <f>Z12*100000+AA12*10-AB12*9</f>
        <v>900051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9</v>
      </c>
      <c r="AK12" s="186">
        <f t="shared" si="1"/>
        <v>6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900051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9</v>
      </c>
      <c r="AV12" s="71">
        <f t="shared" si="2"/>
        <v>6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3</v>
      </c>
      <c r="BE12" s="124">
        <f>VLOOKUP(3,AS10:AW13,4,FALSE)</f>
        <v>6</v>
      </c>
      <c r="BF12" s="116" t="s">
        <v>13</v>
      </c>
      <c r="BG12" s="124">
        <f>VLOOKUP(3,AS10:AW13,5,FALSE)</f>
        <v>6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0</v>
      </c>
      <c r="BO12" s="116" t="s">
        <v>13</v>
      </c>
      <c r="BP12" s="214">
        <v>1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0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6</v>
      </c>
      <c r="AA13" s="183">
        <f>T16</f>
        <v>5</v>
      </c>
      <c r="AB13" s="183">
        <f>X16</f>
        <v>4</v>
      </c>
      <c r="AC13" s="183">
        <f>AA13-AB13</f>
        <v>1</v>
      </c>
      <c r="AD13" s="184"/>
      <c r="AE13" s="184"/>
      <c r="AF13" s="184"/>
      <c r="AG13" s="181">
        <f>Z13*100000+AA13*10-AB13*9</f>
        <v>600014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6</v>
      </c>
      <c r="AK13" s="183">
        <f t="shared" si="1"/>
        <v>5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600014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6</v>
      </c>
      <c r="AV13" s="71">
        <f t="shared" si="2"/>
        <v>5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1</v>
      </c>
      <c r="BF13" s="116" t="s">
        <v>13</v>
      </c>
      <c r="BG13" s="124">
        <f>VLOOKUP(4,AS10:AW13,5,FALSE)</f>
        <v>7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3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2</v>
      </c>
      <c r="R14" s="113"/>
      <c r="S14" s="113"/>
      <c r="T14" s="113">
        <f>G14</f>
        <v>3</v>
      </c>
      <c r="U14" s="113">
        <f>G14</f>
        <v>3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300006</v>
      </c>
      <c r="AO14" s="176">
        <f>AG11+SUM(AO10:AO13)</f>
        <v>-53</v>
      </c>
      <c r="AP14" s="176">
        <f>AG12+SUM(AP10:AP13)</f>
        <v>900051</v>
      </c>
      <c r="AQ14" s="176">
        <f>AG13+SUM(AQ10:AQ13)</f>
        <v>600014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1</v>
      </c>
      <c r="BQ14" s="15" t="str">
        <f>BB44</f>
        <v>Frankreich</v>
      </c>
      <c r="BR14" s="48"/>
      <c r="BS14" s="68" t="s">
        <v>28</v>
      </c>
      <c r="BT14" s="98"/>
      <c r="BU14" s="214">
        <v>3</v>
      </c>
      <c r="BV14" s="116" t="s">
        <v>13</v>
      </c>
      <c r="BW14" s="214">
        <v>1</v>
      </c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0</v>
      </c>
      <c r="O16" s="107">
        <f t="shared" si="3"/>
        <v>9</v>
      </c>
      <c r="P16" s="107">
        <f t="shared" si="3"/>
        <v>6</v>
      </c>
      <c r="Q16" s="107">
        <f t="shared" si="3"/>
        <v>6</v>
      </c>
      <c r="R16" s="107">
        <f t="shared" si="3"/>
        <v>1</v>
      </c>
      <c r="S16" s="107">
        <f t="shared" si="3"/>
        <v>6</v>
      </c>
      <c r="T16" s="107">
        <f t="shared" si="3"/>
        <v>5</v>
      </c>
      <c r="U16" s="107">
        <f t="shared" si="3"/>
        <v>6</v>
      </c>
      <c r="V16" s="107">
        <f t="shared" si="3"/>
        <v>7</v>
      </c>
      <c r="W16" s="107">
        <f t="shared" si="3"/>
        <v>1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3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18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9</v>
      </c>
      <c r="AA21" s="179">
        <f>Q27</f>
        <v>5</v>
      </c>
      <c r="AB21" s="179">
        <f>U27</f>
        <v>1</v>
      </c>
      <c r="AC21" s="179">
        <f>AA21-AB21</f>
        <v>4</v>
      </c>
      <c r="AD21" s="180"/>
      <c r="AE21" s="180"/>
      <c r="AF21" s="180"/>
      <c r="AG21" s="181">
        <f>Z21*100000+AA21*10-AB21*9</f>
        <v>900041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9</v>
      </c>
      <c r="AK21" s="179">
        <f t="shared" si="5"/>
        <v>5</v>
      </c>
      <c r="AL21" s="179">
        <f t="shared" si="5"/>
        <v>1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900041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9</v>
      </c>
      <c r="AV21" s="71">
        <f t="shared" si="6"/>
        <v>5</v>
      </c>
      <c r="AW21" s="71">
        <f t="shared" si="6"/>
        <v>1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9</v>
      </c>
      <c r="BE21" s="44">
        <f>VLOOKUP(1,AS21:AW24,4,FALSE)</f>
        <v>5</v>
      </c>
      <c r="BF21" s="116" t="s">
        <v>13</v>
      </c>
      <c r="BG21" s="44">
        <f>VLOOKUP(1,AS21:AW24,5,FALSE)</f>
        <v>1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0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1</v>
      </c>
      <c r="T22" s="113">
        <f>G22</f>
        <v>0</v>
      </c>
      <c r="U22" s="113"/>
      <c r="V22" s="113"/>
      <c r="W22" s="113">
        <f>G22</f>
        <v>0</v>
      </c>
      <c r="X22" s="113">
        <f>E22</f>
        <v>1</v>
      </c>
      <c r="Y22" s="98"/>
      <c r="Z22" s="98">
        <f>N27</f>
        <v>0</v>
      </c>
      <c r="AA22" s="98">
        <f>R27</f>
        <v>0</v>
      </c>
      <c r="AB22" s="98">
        <f>V27</f>
        <v>6</v>
      </c>
      <c r="AC22" s="98">
        <f>AA22-AB22</f>
        <v>-6</v>
      </c>
      <c r="AD22" s="104"/>
      <c r="AE22" s="104"/>
      <c r="AF22" s="104"/>
      <c r="AG22" s="181">
        <f>Z22*100000+AA22*10-AB22*9</f>
        <v>-54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0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-54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0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6</v>
      </c>
      <c r="BE22" s="37">
        <f>VLOOKUP(2,AS21:AW24,4,FALSE)</f>
        <v>4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1</v>
      </c>
      <c r="CE22" s="98">
        <f>IF(E22=Spielplan!E22,IF(G22=Spielplan!G22,Punktemodus!$B$5,0),0)</f>
        <v>2</v>
      </c>
      <c r="CF22" s="117">
        <f>IF(Spielplan!E22&lt;&gt;"",SUM(BZ22:CE22),0)</f>
        <v>9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6</v>
      </c>
      <c r="AA23" s="186">
        <f>S27</f>
        <v>4</v>
      </c>
      <c r="AB23" s="186">
        <f>W27</f>
        <v>2</v>
      </c>
      <c r="AC23" s="186">
        <f>AA23-AB23</f>
        <v>2</v>
      </c>
      <c r="AD23" s="187"/>
      <c r="AE23" s="187"/>
      <c r="AF23" s="187"/>
      <c r="AG23" s="181">
        <f>Z23*100000+AA23*10-AB23*9</f>
        <v>600022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6</v>
      </c>
      <c r="AK23" s="186">
        <f t="shared" si="5"/>
        <v>4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600022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6</v>
      </c>
      <c r="AV23" s="71">
        <f t="shared" si="6"/>
        <v>4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2</v>
      </c>
      <c r="BF23" s="116" t="s">
        <v>13</v>
      </c>
      <c r="BG23" s="124">
        <f>VLOOKUP(3,AS21:AW24,5,FALSE)</f>
        <v>2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2</v>
      </c>
      <c r="AB24" s="183">
        <f>X27</f>
        <v>2</v>
      </c>
      <c r="AC24" s="183">
        <f>AA24-AB24</f>
        <v>0</v>
      </c>
      <c r="AD24" s="184"/>
      <c r="AE24" s="184"/>
      <c r="AF24" s="184"/>
      <c r="AG24" s="181">
        <f>Z24*100000+AA24*10-AB24*9</f>
        <v>300002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2</v>
      </c>
      <c r="AL24" s="183">
        <f t="shared" si="5"/>
        <v>2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300002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2</v>
      </c>
      <c r="AW24" s="71">
        <f t="shared" si="6"/>
        <v>2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0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Tschechien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900041</v>
      </c>
      <c r="AO25" s="176">
        <f>AG22+SUM(AO21:AO24)</f>
        <v>-54</v>
      </c>
      <c r="AP25" s="176">
        <f>AG23+SUM(AP21:AP24)</f>
        <v>600022</v>
      </c>
      <c r="AQ25" s="176">
        <f>AG24+SUM(AQ21:AQ24)</f>
        <v>300002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Tschechien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9</v>
      </c>
      <c r="N27" s="107">
        <f t="shared" si="7"/>
        <v>0</v>
      </c>
      <c r="O27" s="107">
        <f t="shared" si="7"/>
        <v>6</v>
      </c>
      <c r="P27" s="107">
        <f t="shared" si="7"/>
        <v>3</v>
      </c>
      <c r="Q27" s="107">
        <f t="shared" si="7"/>
        <v>5</v>
      </c>
      <c r="R27" s="107">
        <f t="shared" si="7"/>
        <v>0</v>
      </c>
      <c r="S27" s="107">
        <f t="shared" si="7"/>
        <v>4</v>
      </c>
      <c r="T27" s="107">
        <f t="shared" si="7"/>
        <v>2</v>
      </c>
      <c r="U27" s="107">
        <f t="shared" si="7"/>
        <v>1</v>
      </c>
      <c r="V27" s="107">
        <f t="shared" si="7"/>
        <v>6</v>
      </c>
      <c r="W27" s="107">
        <f t="shared" si="7"/>
        <v>2</v>
      </c>
      <c r="X27" s="107">
        <f t="shared" si="7"/>
        <v>2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21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0</v>
      </c>
      <c r="M32" s="113">
        <f>IF($E32="",0,IF($E32&gt;$G32,3,IF($E32=G32,1,0)))</f>
        <v>1</v>
      </c>
      <c r="N32" s="113">
        <f>IF($G32="",0,IF($E32&gt;$G32,0,IF($E32=G32,1,3)))</f>
        <v>1</v>
      </c>
      <c r="O32" s="114"/>
      <c r="P32" s="114"/>
      <c r="Q32" s="113">
        <f>E32</f>
        <v>1</v>
      </c>
      <c r="R32" s="113">
        <f>G32</f>
        <v>1</v>
      </c>
      <c r="S32" s="113"/>
      <c r="T32" s="113"/>
      <c r="U32" s="113">
        <f>G32</f>
        <v>1</v>
      </c>
      <c r="V32" s="113">
        <f>E32</f>
        <v>1</v>
      </c>
      <c r="W32" s="113"/>
      <c r="X32" s="113"/>
      <c r="Y32" s="98"/>
      <c r="Z32" s="179">
        <f>M38</f>
        <v>7</v>
      </c>
      <c r="AA32" s="179">
        <f>Q38</f>
        <v>4</v>
      </c>
      <c r="AB32" s="179">
        <f>U38</f>
        <v>1</v>
      </c>
      <c r="AC32" s="179">
        <f>AA32-AB32</f>
        <v>3</v>
      </c>
      <c r="AD32" s="180"/>
      <c r="AE32" s="180"/>
      <c r="AF32" s="180"/>
      <c r="AG32" s="181">
        <f>Z32*100000+AA32*10-AB32*9</f>
        <v>700031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4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4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4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1</v>
      </c>
      <c r="BQ32" s="13" t="str">
        <f>IF(BP25="","",IF(BN25=BP25,IF(BU25&gt;BW25,BL25,BQ25),IF(BN25&gt;BP25,BL25,BQ25)))</f>
        <v>Tschechien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5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1</v>
      </c>
      <c r="CE32" s="98">
        <f>IF(E32=Spielplan!E32,IF(G32=Spielplan!G32,Punktemodus!$B$5,0),0)</f>
        <v>2</v>
      </c>
      <c r="CF32" s="117">
        <f>IF(Spielplan!E32&lt;&gt;"",SUM(BZ32:CE32),0)</f>
        <v>9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0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0</v>
      </c>
      <c r="T33" s="113">
        <f>G33</f>
        <v>0</v>
      </c>
      <c r="U33" s="113"/>
      <c r="V33" s="113"/>
      <c r="W33" s="113">
        <f>G33</f>
        <v>0</v>
      </c>
      <c r="X33" s="113">
        <f>E33</f>
        <v>0</v>
      </c>
      <c r="Y33" s="98"/>
      <c r="Z33" s="98">
        <f>N38</f>
        <v>5</v>
      </c>
      <c r="AA33" s="98">
        <f>R38</f>
        <v>5</v>
      </c>
      <c r="AB33" s="98">
        <f>V38</f>
        <v>3</v>
      </c>
      <c r="AC33" s="98">
        <f>AA33-AB33</f>
        <v>2</v>
      </c>
      <c r="AD33" s="104"/>
      <c r="AE33" s="104"/>
      <c r="AF33" s="104"/>
      <c r="AG33" s="181">
        <f>Z33*100000+AA33*10-AB33*9</f>
        <v>500023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5</v>
      </c>
      <c r="AK33" s="98">
        <f t="shared" si="9"/>
        <v>5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500023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5</v>
      </c>
      <c r="AV33" s="71">
        <f t="shared" si="10"/>
        <v>5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5</v>
      </c>
      <c r="BE33" s="55">
        <f>VLOOKUP(2,AS32:AW35,4,FALSE)</f>
        <v>5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0</v>
      </c>
      <c r="CG33" s="98"/>
      <c r="CH33" s="105"/>
      <c r="CI33" s="98" t="str">
        <f>BQ32</f>
        <v>Tschechien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1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1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1</v>
      </c>
      <c r="X34" s="113"/>
      <c r="Y34" s="98"/>
      <c r="Z34" s="186">
        <f>O38</f>
        <v>2</v>
      </c>
      <c r="AA34" s="186">
        <f>S38</f>
        <v>1</v>
      </c>
      <c r="AB34" s="186">
        <f>W38</f>
        <v>2</v>
      </c>
      <c r="AC34" s="186">
        <f>AA34-AB34</f>
        <v>-1</v>
      </c>
      <c r="AD34" s="187"/>
      <c r="AE34" s="187"/>
      <c r="AF34" s="187"/>
      <c r="AG34" s="181">
        <f>Z34*100000+AA34*10-AB34*9</f>
        <v>199992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2</v>
      </c>
      <c r="AK34" s="186">
        <f t="shared" si="9"/>
        <v>1</v>
      </c>
      <c r="AL34" s="186">
        <f t="shared" si="9"/>
        <v>2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199992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2</v>
      </c>
      <c r="AV34" s="71">
        <f t="shared" si="10"/>
        <v>1</v>
      </c>
      <c r="AW34" s="71">
        <f t="shared" si="10"/>
        <v>2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2</v>
      </c>
      <c r="BE34" s="124">
        <f>VLOOKUP(3,AS32:AW35,4,FALSE)</f>
        <v>1</v>
      </c>
      <c r="BF34" s="116" t="s">
        <v>13</v>
      </c>
      <c r="BG34" s="124">
        <f>VLOOKUP(3,AS32:AW35,5,FALSE)</f>
        <v>2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3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3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3</v>
      </c>
      <c r="Y35" s="98"/>
      <c r="Z35" s="183">
        <f>P38</f>
        <v>1</v>
      </c>
      <c r="AA35" s="183">
        <f>T38</f>
        <v>1</v>
      </c>
      <c r="AB35" s="183">
        <f>X38</f>
        <v>5</v>
      </c>
      <c r="AC35" s="183">
        <f>AA35-AB35</f>
        <v>-4</v>
      </c>
      <c r="AD35" s="184"/>
      <c r="AE35" s="184"/>
      <c r="AF35" s="184"/>
      <c r="AG35" s="181">
        <f>Z35*100000+AA35*10-AB35*9</f>
        <v>99965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1</v>
      </c>
      <c r="AK35" s="183">
        <f t="shared" si="9"/>
        <v>1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99965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1</v>
      </c>
      <c r="AV35" s="71">
        <f t="shared" si="10"/>
        <v>1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700031</v>
      </c>
      <c r="AO36" s="176">
        <f>AG33+SUM(AO32:AO35)</f>
        <v>500023</v>
      </c>
      <c r="AP36" s="176">
        <f>AG34+SUM(AP32:AP35)</f>
        <v>199992</v>
      </c>
      <c r="AQ36" s="176">
        <f>AG35+SUM(AQ32:AQ35)</f>
        <v>99965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1</v>
      </c>
      <c r="H37" s="10" t="str">
        <f>C33</f>
        <v>Irland</v>
      </c>
      <c r="I37" s="11"/>
      <c r="J37" s="98"/>
      <c r="K37" s="98"/>
      <c r="L37" s="104">
        <f t="shared" si="8"/>
        <v>0</v>
      </c>
      <c r="M37" s="113"/>
      <c r="N37" s="113">
        <f>IF($E37="",0,IF($E37&gt;$G37,3,IF($E37=$G37,1,0)))</f>
        <v>1</v>
      </c>
      <c r="O37" s="113">
        <f>IF($G37="",0,IF($E37&gt;$G37,0,IF($E37=$G37,1,3)))</f>
        <v>1</v>
      </c>
      <c r="P37" s="113"/>
      <c r="Q37" s="113"/>
      <c r="R37" s="113">
        <f>E37</f>
        <v>1</v>
      </c>
      <c r="S37" s="113">
        <f>G37</f>
        <v>1</v>
      </c>
      <c r="T37" s="113"/>
      <c r="U37" s="113"/>
      <c r="V37" s="113">
        <f>G37</f>
        <v>1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5</v>
      </c>
      <c r="O38" s="107">
        <f t="shared" si="11"/>
        <v>2</v>
      </c>
      <c r="P38" s="107">
        <f t="shared" si="11"/>
        <v>1</v>
      </c>
      <c r="Q38" s="107">
        <f t="shared" si="11"/>
        <v>4</v>
      </c>
      <c r="R38" s="107">
        <f t="shared" si="11"/>
        <v>5</v>
      </c>
      <c r="S38" s="107">
        <f t="shared" si="11"/>
        <v>1</v>
      </c>
      <c r="T38" s="107">
        <f t="shared" si="11"/>
        <v>1</v>
      </c>
      <c r="U38" s="107">
        <f t="shared" si="11"/>
        <v>1</v>
      </c>
      <c r="V38" s="107">
        <f t="shared" si="11"/>
        <v>3</v>
      </c>
      <c r="W38" s="107">
        <f t="shared" si="11"/>
        <v>2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22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91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0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0</v>
      </c>
      <c r="R43" s="113">
        <f>G43</f>
        <v>0</v>
      </c>
      <c r="S43" s="113"/>
      <c r="T43" s="113"/>
      <c r="U43" s="113">
        <f>G43</f>
        <v>0</v>
      </c>
      <c r="V43" s="113">
        <f>E43</f>
        <v>0</v>
      </c>
      <c r="W43" s="113"/>
      <c r="X43" s="113"/>
      <c r="Y43" s="98"/>
      <c r="Z43" s="179">
        <f>M49</f>
        <v>5</v>
      </c>
      <c r="AA43" s="179">
        <f>Q49</f>
        <v>2</v>
      </c>
      <c r="AB43" s="179">
        <f>U49</f>
        <v>1</v>
      </c>
      <c r="AC43" s="179">
        <f>AA43-AB43</f>
        <v>1</v>
      </c>
      <c r="AD43" s="180"/>
      <c r="AE43" s="180"/>
      <c r="AF43" s="180"/>
      <c r="AG43" s="181">
        <f>Z43*100000+AA43*10-AB43*9</f>
        <v>500011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5</v>
      </c>
      <c r="AK43" s="179">
        <f t="shared" si="13"/>
        <v>2</v>
      </c>
      <c r="AL43" s="179">
        <f t="shared" si="13"/>
        <v>1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500011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5</v>
      </c>
      <c r="AV43" s="71">
        <f t="shared" si="14"/>
        <v>2</v>
      </c>
      <c r="AW43" s="71">
        <f t="shared" si="14"/>
        <v>1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5</v>
      </c>
      <c r="BE43" s="63">
        <f>VLOOKUP(1,AS43:AW46,4,FALSE)</f>
        <v>4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0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1</v>
      </c>
      <c r="T44" s="113">
        <f>G44</f>
        <v>0</v>
      </c>
      <c r="U44" s="113"/>
      <c r="V44" s="113"/>
      <c r="W44" s="113">
        <f>G44</f>
        <v>0</v>
      </c>
      <c r="X44" s="113">
        <f>E44</f>
        <v>1</v>
      </c>
      <c r="Y44" s="98"/>
      <c r="Z44" s="98">
        <f>N49</f>
        <v>5</v>
      </c>
      <c r="AA44" s="98">
        <f>R49</f>
        <v>4</v>
      </c>
      <c r="AB44" s="98">
        <f>V49</f>
        <v>3</v>
      </c>
      <c r="AC44" s="98">
        <f>AA44-AB44</f>
        <v>1</v>
      </c>
      <c r="AD44" s="104"/>
      <c r="AE44" s="104"/>
      <c r="AF44" s="104"/>
      <c r="AG44" s="181">
        <f>Z44*100000+AA44*10-AB44*9</f>
        <v>500013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5</v>
      </c>
      <c r="AK44" s="98">
        <f t="shared" si="13"/>
        <v>4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500013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5</v>
      </c>
      <c r="AV44" s="71">
        <f t="shared" si="14"/>
        <v>4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5</v>
      </c>
      <c r="BE44" s="67">
        <f>VLOOKUP(2,AS43:AW46,4,FALSE)</f>
        <v>2</v>
      </c>
      <c r="BF44" s="116" t="s">
        <v>13</v>
      </c>
      <c r="BG44" s="67">
        <f>VLOOKUP(2,AS43:AW46,5,FALSE)</f>
        <v>1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5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1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1</v>
      </c>
      <c r="R45" s="113"/>
      <c r="S45" s="113">
        <f>G45</f>
        <v>1</v>
      </c>
      <c r="T45" s="113"/>
      <c r="U45" s="113">
        <f>G45</f>
        <v>1</v>
      </c>
      <c r="V45" s="113"/>
      <c r="W45" s="113">
        <f>E45</f>
        <v>1</v>
      </c>
      <c r="X45" s="113"/>
      <c r="Y45" s="98"/>
      <c r="Z45" s="186">
        <f>O49</f>
        <v>4</v>
      </c>
      <c r="AA45" s="186">
        <f>S49</f>
        <v>3</v>
      </c>
      <c r="AB45" s="186">
        <f>W49</f>
        <v>3</v>
      </c>
      <c r="AC45" s="186">
        <f>AA45-AB45</f>
        <v>0</v>
      </c>
      <c r="AD45" s="187"/>
      <c r="AE45" s="187"/>
      <c r="AF45" s="187"/>
      <c r="AG45" s="181">
        <f>Z45*100000+AA45*10-AB45*9</f>
        <v>400003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4</v>
      </c>
      <c r="AK45" s="186">
        <f t="shared" si="13"/>
        <v>3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400003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4</v>
      </c>
      <c r="AV45" s="71">
        <f t="shared" si="14"/>
        <v>3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4</v>
      </c>
      <c r="BE45" s="124">
        <f>VLOOKUP(3,AS43:AW46,4,FALSE)</f>
        <v>3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1</v>
      </c>
      <c r="AA46" s="183">
        <f>T49</f>
        <v>2</v>
      </c>
      <c r="AB46" s="183">
        <f>X49</f>
        <v>4</v>
      </c>
      <c r="AC46" s="183">
        <f>AA46-AB46</f>
        <v>-2</v>
      </c>
      <c r="AD46" s="184"/>
      <c r="AE46" s="184"/>
      <c r="AF46" s="184"/>
      <c r="AG46" s="181">
        <f>Z46*100000+AA46*10-AB46*9</f>
        <v>99984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2</v>
      </c>
      <c r="AL46" s="183">
        <f t="shared" si="13"/>
        <v>4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99984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2</v>
      </c>
      <c r="AW46" s="71">
        <f t="shared" si="14"/>
        <v>4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500011</v>
      </c>
      <c r="AO47" s="176">
        <f>AG44+SUM(AO43:AO46)</f>
        <v>500013</v>
      </c>
      <c r="AP47" s="176">
        <f>AG45+SUM(AP43:AP46)</f>
        <v>400003</v>
      </c>
      <c r="AQ47" s="176">
        <f>AG46+SUM(AQ43:AQ46)</f>
        <v>99984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5</v>
      </c>
      <c r="N49" s="107">
        <f t="shared" ref="N49:X49" si="15">SUM(N43:N48)</f>
        <v>5</v>
      </c>
      <c r="O49" s="107">
        <f t="shared" si="15"/>
        <v>4</v>
      </c>
      <c r="P49" s="107">
        <f t="shared" si="15"/>
        <v>1</v>
      </c>
      <c r="Q49" s="107">
        <f t="shared" si="15"/>
        <v>2</v>
      </c>
      <c r="R49" s="107">
        <f t="shared" si="15"/>
        <v>4</v>
      </c>
      <c r="S49" s="107">
        <f t="shared" si="15"/>
        <v>3</v>
      </c>
      <c r="T49" s="107">
        <f t="shared" si="15"/>
        <v>2</v>
      </c>
      <c r="U49" s="107">
        <f t="shared" si="15"/>
        <v>1</v>
      </c>
      <c r="V49" s="107">
        <f t="shared" si="15"/>
        <v>3</v>
      </c>
      <c r="W49" s="107">
        <f t="shared" si="15"/>
        <v>3</v>
      </c>
      <c r="X49" s="107">
        <f t="shared" si="15"/>
        <v>4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168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16</v>
      </c>
      <c r="CG49" s="118">
        <f>CF16+CF27+CF38+CF49</f>
        <v>77</v>
      </c>
      <c r="CH49" s="98"/>
      <c r="CI49" s="98"/>
      <c r="CJ49" s="98"/>
      <c r="CK49" s="98"/>
      <c r="CL49" s="98"/>
      <c r="CM49" s="121">
        <f>CM41+CG49</f>
        <v>168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376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Arnold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Arnold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0</v>
      </c>
      <c r="S10" s="113"/>
      <c r="T10" s="113"/>
      <c r="U10" s="113">
        <f>G10</f>
        <v>0</v>
      </c>
      <c r="V10" s="113">
        <f>E10</f>
        <v>2</v>
      </c>
      <c r="W10" s="113"/>
      <c r="X10" s="113"/>
      <c r="Y10" s="98"/>
      <c r="Z10" s="179">
        <f>M16</f>
        <v>7</v>
      </c>
      <c r="AA10" s="179">
        <f>Q16</f>
        <v>4</v>
      </c>
      <c r="AB10" s="179">
        <f>U16</f>
        <v>1</v>
      </c>
      <c r="AC10" s="179">
        <f>AA10-AB10</f>
        <v>3</v>
      </c>
      <c r="AD10" s="180"/>
      <c r="AE10" s="180"/>
      <c r="AF10" s="180"/>
      <c r="AG10" s="181">
        <f>Z10*100000+AA10*10-AB10*9</f>
        <v>700031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7</v>
      </c>
      <c r="AK10" s="179">
        <f t="shared" si="1"/>
        <v>4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700031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4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6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3</v>
      </c>
      <c r="BO10" s="116" t="s">
        <v>13</v>
      </c>
      <c r="BP10" s="214">
        <v>2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0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3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3</v>
      </c>
      <c r="T11" s="113">
        <f>G11</f>
        <v>1</v>
      </c>
      <c r="U11" s="113"/>
      <c r="V11" s="113"/>
      <c r="W11" s="113">
        <f>G11</f>
        <v>1</v>
      </c>
      <c r="X11" s="113">
        <f>E11</f>
        <v>3</v>
      </c>
      <c r="Y11" s="98"/>
      <c r="Z11" s="98">
        <f>N16</f>
        <v>1</v>
      </c>
      <c r="AA11" s="98">
        <f>R16</f>
        <v>1</v>
      </c>
      <c r="AB11" s="98">
        <f>V16</f>
        <v>5</v>
      </c>
      <c r="AC11" s="98">
        <f>AA11-AB11</f>
        <v>-4</v>
      </c>
      <c r="AD11" s="104"/>
      <c r="AE11" s="104"/>
      <c r="AF11" s="104"/>
      <c r="AG11" s="181">
        <f>Z11*100000+AA11*10-AB11*9</f>
        <v>99965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99965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7</v>
      </c>
      <c r="BE11" s="30">
        <f>VLOOKUP(2,AS10:AW13,4,FALSE)</f>
        <v>4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6</v>
      </c>
      <c r="AB12" s="186">
        <f>W16</f>
        <v>2</v>
      </c>
      <c r="AC12" s="186">
        <f>AA12-AB12</f>
        <v>4</v>
      </c>
      <c r="AD12" s="187"/>
      <c r="AE12" s="187"/>
      <c r="AF12" s="187"/>
      <c r="AG12" s="181">
        <f>Z12*100000+AA12*10-AB12*9</f>
        <v>700042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6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700042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6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1</v>
      </c>
      <c r="BE12" s="124">
        <f>VLOOKUP(3,AS10:AW13,4,FALSE)</f>
        <v>2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1</v>
      </c>
      <c r="BO12" s="116" t="s">
        <v>13</v>
      </c>
      <c r="BP12" s="214">
        <v>2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4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1</v>
      </c>
      <c r="AA13" s="183">
        <f>T16</f>
        <v>2</v>
      </c>
      <c r="AB13" s="183">
        <f>X16</f>
        <v>5</v>
      </c>
      <c r="AC13" s="183">
        <f>AA13-AB13</f>
        <v>-3</v>
      </c>
      <c r="AD13" s="184"/>
      <c r="AE13" s="184"/>
      <c r="AF13" s="184"/>
      <c r="AG13" s="181">
        <f>Z13*100000+AA13*10-AB13*9</f>
        <v>99975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1</v>
      </c>
      <c r="AK13" s="183">
        <f t="shared" si="1"/>
        <v>2</v>
      </c>
      <c r="AL13" s="183">
        <f t="shared" si="1"/>
        <v>5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99975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1</v>
      </c>
      <c r="AV13" s="71">
        <f t="shared" si="2"/>
        <v>2</v>
      </c>
      <c r="AW13" s="71">
        <f t="shared" si="2"/>
        <v>5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700031</v>
      </c>
      <c r="AO14" s="176">
        <f>AG11+SUM(AO10:AO13)</f>
        <v>99965</v>
      </c>
      <c r="AP14" s="176">
        <f>AG12+SUM(AP10:AP13)</f>
        <v>700042</v>
      </c>
      <c r="AQ14" s="176">
        <f>AG13+SUM(AQ10:AQ13)</f>
        <v>99975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0</v>
      </c>
      <c r="BQ14" s="15" t="str">
        <f>BB44</f>
        <v>Schweden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7</v>
      </c>
      <c r="P16" s="107">
        <f t="shared" si="3"/>
        <v>1</v>
      </c>
      <c r="Q16" s="107">
        <f t="shared" si="3"/>
        <v>4</v>
      </c>
      <c r="R16" s="107">
        <f t="shared" si="3"/>
        <v>1</v>
      </c>
      <c r="S16" s="107">
        <f t="shared" si="3"/>
        <v>6</v>
      </c>
      <c r="T16" s="107">
        <f t="shared" si="3"/>
        <v>2</v>
      </c>
      <c r="U16" s="107">
        <f t="shared" si="3"/>
        <v>1</v>
      </c>
      <c r="V16" s="107">
        <f t="shared" si="3"/>
        <v>5</v>
      </c>
      <c r="W16" s="107">
        <f t="shared" si="3"/>
        <v>2</v>
      </c>
      <c r="X16" s="107">
        <f t="shared" si="3"/>
        <v>5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16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0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Schweden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22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4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4</v>
      </c>
      <c r="R21" s="113">
        <f>G21</f>
        <v>1</v>
      </c>
      <c r="S21" s="113"/>
      <c r="T21" s="113"/>
      <c r="U21" s="113">
        <f>G21</f>
        <v>1</v>
      </c>
      <c r="V21" s="113">
        <f>E21</f>
        <v>4</v>
      </c>
      <c r="W21" s="113"/>
      <c r="X21" s="113"/>
      <c r="Y21" s="98"/>
      <c r="Z21" s="179">
        <f>M27</f>
        <v>7</v>
      </c>
      <c r="AA21" s="179">
        <f>Q27</f>
        <v>8</v>
      </c>
      <c r="AB21" s="179">
        <f>U27</f>
        <v>4</v>
      </c>
      <c r="AC21" s="179">
        <f>AA21-AB21</f>
        <v>4</v>
      </c>
      <c r="AD21" s="180"/>
      <c r="AE21" s="180"/>
      <c r="AF21" s="180"/>
      <c r="AG21" s="181">
        <f>Z21*100000+AA21*10-AB21*9</f>
        <v>700044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8</v>
      </c>
      <c r="AL21" s="179">
        <f t="shared" si="5"/>
        <v>4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700044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8</v>
      </c>
      <c r="AW21" s="71">
        <f t="shared" si="6"/>
        <v>4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7</v>
      </c>
      <c r="BE21" s="44">
        <f>VLOOKUP(1,AS21:AW24,4,FALSE)</f>
        <v>8</v>
      </c>
      <c r="BF21" s="116" t="s">
        <v>13</v>
      </c>
      <c r="BG21" s="44">
        <f>VLOOKUP(1,AS21:AW24,5,FALSE)</f>
        <v>4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1</v>
      </c>
      <c r="U22" s="113"/>
      <c r="V22" s="113"/>
      <c r="W22" s="113">
        <f>G22</f>
        <v>1</v>
      </c>
      <c r="X22" s="113">
        <f>E22</f>
        <v>2</v>
      </c>
      <c r="Y22" s="98"/>
      <c r="Z22" s="98">
        <f>N27</f>
        <v>3</v>
      </c>
      <c r="AA22" s="98">
        <f>R27</f>
        <v>2</v>
      </c>
      <c r="AB22" s="98">
        <f>V27</f>
        <v>5</v>
      </c>
      <c r="AC22" s="98">
        <f>AA22-AB22</f>
        <v>-3</v>
      </c>
      <c r="AD22" s="104"/>
      <c r="AE22" s="104"/>
      <c r="AF22" s="104"/>
      <c r="AG22" s="181">
        <f>Z22*100000+AA22*10-AB22*9</f>
        <v>299975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3</v>
      </c>
      <c r="AK22" s="98">
        <f t="shared" si="5"/>
        <v>2</v>
      </c>
      <c r="AL22" s="98">
        <f t="shared" si="5"/>
        <v>5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299975</v>
      </c>
      <c r="AS22" s="80">
        <f>ROUND(IF(AR22="","",RANK(AR22,AR21:AR24,0)+ROW(A12)%%),0)</f>
        <v>3</v>
      </c>
      <c r="AT22" s="71" t="str">
        <f t="shared" si="6"/>
        <v>Dänemark</v>
      </c>
      <c r="AU22" s="71">
        <f t="shared" si="6"/>
        <v>3</v>
      </c>
      <c r="AV22" s="71">
        <f t="shared" si="6"/>
        <v>2</v>
      </c>
      <c r="AW22" s="71">
        <f t="shared" si="6"/>
        <v>5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7</v>
      </c>
      <c r="BE22" s="37">
        <f>VLOOKUP(2,AS21:AW24,4,FALSE)</f>
        <v>5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2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2</v>
      </c>
      <c r="X23" s="113"/>
      <c r="Y23" s="98"/>
      <c r="Z23" s="186">
        <f>O27</f>
        <v>7</v>
      </c>
      <c r="AA23" s="186">
        <f>S27</f>
        <v>5</v>
      </c>
      <c r="AB23" s="186">
        <f>W27</f>
        <v>3</v>
      </c>
      <c r="AC23" s="186">
        <f>AA23-AB23</f>
        <v>2</v>
      </c>
      <c r="AD23" s="187"/>
      <c r="AE23" s="187"/>
      <c r="AF23" s="187"/>
      <c r="AG23" s="181">
        <f>Z23*100000+AA23*10-AB23*9</f>
        <v>700023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7</v>
      </c>
      <c r="AK23" s="186">
        <f t="shared" si="5"/>
        <v>5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700023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7</v>
      </c>
      <c r="AV23" s="71">
        <f t="shared" si="6"/>
        <v>5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Dänemark</v>
      </c>
      <c r="BC23" s="123"/>
      <c r="BD23" s="124">
        <f>VLOOKUP(3,AS21:AW24,3,FALSE)</f>
        <v>3</v>
      </c>
      <c r="BE23" s="124">
        <f>VLOOKUP(3,AS21:AW24,4,FALSE)</f>
        <v>2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Russland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1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Russland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0</v>
      </c>
      <c r="H24" s="32" t="str">
        <f>H22</f>
        <v>Portugal</v>
      </c>
      <c r="I24" s="33"/>
      <c r="J24" s="98"/>
      <c r="K24" s="98"/>
      <c r="L24" s="104">
        <f t="shared" si="4"/>
        <v>1</v>
      </c>
      <c r="M24" s="113"/>
      <c r="N24" s="113">
        <f>IF($E24="",0,IF($E24&gt;$G24,3,IF($E24=$G24,1,0)))</f>
        <v>3</v>
      </c>
      <c r="O24" s="113"/>
      <c r="P24" s="113">
        <f>IF($G24="",0,IF($E24&gt;$G24,0,IF($E24=$G24,1,3)))</f>
        <v>0</v>
      </c>
      <c r="Q24" s="113"/>
      <c r="R24" s="113">
        <f>E24</f>
        <v>1</v>
      </c>
      <c r="S24" s="113"/>
      <c r="T24" s="113">
        <f>G24</f>
        <v>0</v>
      </c>
      <c r="U24" s="113"/>
      <c r="V24" s="113">
        <f>G24</f>
        <v>0</v>
      </c>
      <c r="W24" s="113"/>
      <c r="X24" s="113">
        <f>E24</f>
        <v>1</v>
      </c>
      <c r="Y24" s="98"/>
      <c r="Z24" s="183">
        <f>P27</f>
        <v>0</v>
      </c>
      <c r="AA24" s="183">
        <f>T27</f>
        <v>2</v>
      </c>
      <c r="AB24" s="183">
        <f>X27</f>
        <v>5</v>
      </c>
      <c r="AC24" s="183">
        <f>AA24-AB24</f>
        <v>-3</v>
      </c>
      <c r="AD24" s="184"/>
      <c r="AE24" s="184"/>
      <c r="AF24" s="184"/>
      <c r="AG24" s="181">
        <f>Z24*100000+AA24*10-AB24*9</f>
        <v>-25</v>
      </c>
      <c r="AH24" s="185">
        <f>IF(AG24="","",RANK(AG24,AG21:AG24,0)+ROW(A12)%%)</f>
        <v>4.0011999999999999</v>
      </c>
      <c r="AI24" s="185" t="str">
        <f>H22</f>
        <v>Portugal</v>
      </c>
      <c r="AJ24" s="183">
        <f t="shared" si="5"/>
        <v>0</v>
      </c>
      <c r="AK24" s="183">
        <f t="shared" si="5"/>
        <v>2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-25</v>
      </c>
      <c r="AS24" s="80">
        <f>ROUND(IF(AR24="","",RANK(AR24,AR21:AR24,0)+ROW(L15)%%),0)</f>
        <v>4</v>
      </c>
      <c r="AT24" s="71" t="str">
        <f t="shared" si="6"/>
        <v>Portugal</v>
      </c>
      <c r="AU24" s="71">
        <f t="shared" si="6"/>
        <v>0</v>
      </c>
      <c r="AV24" s="71">
        <f t="shared" si="6"/>
        <v>2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Portugal</v>
      </c>
      <c r="BC24" s="123"/>
      <c r="BD24" s="124">
        <f>VLOOKUP(4,AS21:AW24,3,FALSE)</f>
        <v>0</v>
      </c>
      <c r="BE24" s="124">
        <f>VLOOKUP(4,AS21:AW24,4,FALSE)</f>
        <v>2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Polen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1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1</v>
      </c>
      <c r="U25" s="113">
        <f>G25</f>
        <v>1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700044</v>
      </c>
      <c r="AO25" s="176">
        <f>AG22+SUM(AO21:AO24)</f>
        <v>299975</v>
      </c>
      <c r="AP25" s="176">
        <f>AG23+SUM(AP21:AP24)</f>
        <v>700023</v>
      </c>
      <c r="AQ25" s="176">
        <f>AG24+SUM(AQ21:AQ24)</f>
        <v>-25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Polen</v>
      </c>
      <c r="BM25" s="70"/>
      <c r="BN25" s="214">
        <v>0</v>
      </c>
      <c r="BO25" s="116" t="s">
        <v>13</v>
      </c>
      <c r="BP25" s="214">
        <v>2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1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1</v>
      </c>
      <c r="T26" s="113"/>
      <c r="U26" s="113"/>
      <c r="V26" s="113">
        <f>G26</f>
        <v>1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3</v>
      </c>
      <c r="O27" s="107">
        <f t="shared" si="7"/>
        <v>7</v>
      </c>
      <c r="P27" s="107">
        <f t="shared" si="7"/>
        <v>0</v>
      </c>
      <c r="Q27" s="107">
        <f t="shared" si="7"/>
        <v>8</v>
      </c>
      <c r="R27" s="107">
        <f t="shared" si="7"/>
        <v>2</v>
      </c>
      <c r="S27" s="107">
        <f t="shared" si="7"/>
        <v>5</v>
      </c>
      <c r="T27" s="107">
        <f t="shared" si="7"/>
        <v>2</v>
      </c>
      <c r="U27" s="107">
        <f t="shared" si="7"/>
        <v>4</v>
      </c>
      <c r="V27" s="107">
        <f t="shared" si="7"/>
        <v>5</v>
      </c>
      <c r="W27" s="107">
        <f t="shared" si="7"/>
        <v>3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12</v>
      </c>
      <c r="CG27" s="98"/>
      <c r="CH27" s="98"/>
      <c r="CI27" s="98"/>
      <c r="CJ27" s="98"/>
      <c r="CK27" s="98"/>
      <c r="CL27" s="98"/>
      <c r="CM27" s="119">
        <f>SUM(CM23:CM26)</f>
        <v>10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8</v>
      </c>
      <c r="AB32" s="179">
        <f>U38</f>
        <v>1</v>
      </c>
      <c r="AC32" s="179">
        <f>AA32-AB32</f>
        <v>7</v>
      </c>
      <c r="AD32" s="180"/>
      <c r="AE32" s="180"/>
      <c r="AF32" s="180"/>
      <c r="AG32" s="181">
        <f>Z32*100000+AA32*10-AB32*9</f>
        <v>900071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8</v>
      </c>
      <c r="AL32" s="179">
        <f t="shared" si="9"/>
        <v>1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900071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8</v>
      </c>
      <c r="AW32" s="71">
        <f t="shared" si="10"/>
        <v>1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8</v>
      </c>
      <c r="BF32" s="116" t="s">
        <v>13</v>
      </c>
      <c r="BG32" s="26">
        <f>VLOOKUP(1,AS32:AW35,5,FALSE)</f>
        <v>1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2</v>
      </c>
      <c r="BO32" s="116" t="s">
        <v>13</v>
      </c>
      <c r="BP32" s="214">
        <v>0</v>
      </c>
      <c r="BQ32" s="13" t="str">
        <f>IF(BP25="","",IF(BN25=BP25,IF(BU25&gt;BW25,BL25,BQ25),IF(BN25&gt;BP25,BL25,BQ25)))</f>
        <v>Frankreich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1</v>
      </c>
      <c r="T33" s="113">
        <f>G33</f>
        <v>1</v>
      </c>
      <c r="U33" s="113"/>
      <c r="V33" s="113"/>
      <c r="W33" s="113">
        <f>G33</f>
        <v>1</v>
      </c>
      <c r="X33" s="113">
        <f>E33</f>
        <v>1</v>
      </c>
      <c r="Y33" s="98"/>
      <c r="Z33" s="98">
        <f>N38</f>
        <v>4</v>
      </c>
      <c r="AA33" s="98">
        <f>R38</f>
        <v>2</v>
      </c>
      <c r="AB33" s="98">
        <f>V38</f>
        <v>2</v>
      </c>
      <c r="AC33" s="98">
        <f>AA33-AB33</f>
        <v>0</v>
      </c>
      <c r="AD33" s="104"/>
      <c r="AE33" s="104"/>
      <c r="AF33" s="104"/>
      <c r="AG33" s="181">
        <f>Z33*100000+AA33*10-AB33*9</f>
        <v>400002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4</v>
      </c>
      <c r="AK33" s="98">
        <f t="shared" si="9"/>
        <v>2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400002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4</v>
      </c>
      <c r="AV33" s="71">
        <f t="shared" si="10"/>
        <v>2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4</v>
      </c>
      <c r="BE33" s="55">
        <f>VLOOKUP(2,AS32:AW35,4,FALSE)</f>
        <v>2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Frankreich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4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4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4</v>
      </c>
      <c r="X34" s="113"/>
      <c r="Y34" s="98"/>
      <c r="Z34" s="186">
        <f>O38</f>
        <v>1</v>
      </c>
      <c r="AA34" s="186">
        <f>S38</f>
        <v>1</v>
      </c>
      <c r="AB34" s="186">
        <f>W38</f>
        <v>6</v>
      </c>
      <c r="AC34" s="186">
        <f>AA34-AB34</f>
        <v>-5</v>
      </c>
      <c r="AD34" s="187"/>
      <c r="AE34" s="187"/>
      <c r="AF34" s="187"/>
      <c r="AG34" s="181">
        <f>Z34*100000+AA34*10-AB34*9</f>
        <v>99956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1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99956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1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2</v>
      </c>
      <c r="BE34" s="124">
        <f>VLOOKUP(3,AS32:AW35,4,FALSE)</f>
        <v>1</v>
      </c>
      <c r="BF34" s="116" t="s">
        <v>13</v>
      </c>
      <c r="BG34" s="124">
        <f>VLOOKUP(3,AS32:AW35,5,FALSE)</f>
        <v>3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1</v>
      </c>
      <c r="CD34" s="98">
        <f>IF(G34=Spielplan!G34,Punktemodus!$B$7,0)</f>
        <v>1</v>
      </c>
      <c r="CE34" s="98">
        <f>IF(E34=Spielplan!E34,IF(G34=Spielplan!G34,Punktemodus!$B$5,0),0)</f>
        <v>2</v>
      </c>
      <c r="CF34" s="117">
        <f>IF(Spielplan!E34&lt;&gt;"",SUM(BZ34:CE34),0)</f>
        <v>9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0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0</v>
      </c>
      <c r="M35" s="113"/>
      <c r="N35" s="113">
        <f>IF($E35="",0,IF($E35&gt;$G35,3,IF($E35=$G35,1,0)))</f>
        <v>1</v>
      </c>
      <c r="O35" s="113"/>
      <c r="P35" s="113">
        <f>IF($G35="",0,IF($E35&gt;$G35,0,IF($E35=$G35,1,3)))</f>
        <v>1</v>
      </c>
      <c r="Q35" s="113"/>
      <c r="R35" s="113">
        <f>E35</f>
        <v>0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0</v>
      </c>
      <c r="Y35" s="98"/>
      <c r="Z35" s="183">
        <f>P38</f>
        <v>2</v>
      </c>
      <c r="AA35" s="183">
        <f>T38</f>
        <v>1</v>
      </c>
      <c r="AB35" s="183">
        <f>X38</f>
        <v>3</v>
      </c>
      <c r="AC35" s="183">
        <f>AA35-AB35</f>
        <v>-2</v>
      </c>
      <c r="AD35" s="184"/>
      <c r="AE35" s="184"/>
      <c r="AF35" s="184"/>
      <c r="AG35" s="181">
        <f>Z35*100000+AA35*10-AB35*9</f>
        <v>199983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2</v>
      </c>
      <c r="AK35" s="183">
        <f t="shared" si="9"/>
        <v>1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199983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2</v>
      </c>
      <c r="AV35" s="71">
        <f t="shared" si="10"/>
        <v>1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5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5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900071</v>
      </c>
      <c r="AO36" s="176">
        <f>AG33+SUM(AO32:AO35)</f>
        <v>400002</v>
      </c>
      <c r="AP36" s="176">
        <f>AG34+SUM(AP32:AP35)</f>
        <v>99956</v>
      </c>
      <c r="AQ36" s="176">
        <f>AG35+SUM(AQ32:AQ35)</f>
        <v>199983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4</v>
      </c>
      <c r="O38" s="107">
        <f t="shared" si="11"/>
        <v>1</v>
      </c>
      <c r="P38" s="107">
        <f t="shared" si="11"/>
        <v>2</v>
      </c>
      <c r="Q38" s="107">
        <f t="shared" si="11"/>
        <v>8</v>
      </c>
      <c r="R38" s="107">
        <f t="shared" si="11"/>
        <v>2</v>
      </c>
      <c r="S38" s="107">
        <f t="shared" si="11"/>
        <v>1</v>
      </c>
      <c r="T38" s="107">
        <f t="shared" si="11"/>
        <v>1</v>
      </c>
      <c r="U38" s="107">
        <f t="shared" si="11"/>
        <v>1</v>
      </c>
      <c r="V38" s="107">
        <f t="shared" si="11"/>
        <v>2</v>
      </c>
      <c r="W38" s="107">
        <f t="shared" si="11"/>
        <v>6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28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67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0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0</v>
      </c>
      <c r="S43" s="113"/>
      <c r="T43" s="113"/>
      <c r="U43" s="113">
        <f>G43</f>
        <v>0</v>
      </c>
      <c r="V43" s="113">
        <f>E43</f>
        <v>2</v>
      </c>
      <c r="W43" s="113"/>
      <c r="X43" s="113"/>
      <c r="Y43" s="98"/>
      <c r="Z43" s="179">
        <f>M49</f>
        <v>9</v>
      </c>
      <c r="AA43" s="179">
        <f>Q49</f>
        <v>5</v>
      </c>
      <c r="AB43" s="179">
        <f>U49</f>
        <v>0</v>
      </c>
      <c r="AC43" s="179">
        <f>AA43-AB43</f>
        <v>5</v>
      </c>
      <c r="AD43" s="180"/>
      <c r="AE43" s="180"/>
      <c r="AF43" s="180"/>
      <c r="AG43" s="181">
        <f>Z43*100000+AA43*10-AB43*9</f>
        <v>900050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9</v>
      </c>
      <c r="AK43" s="179">
        <f t="shared" si="13"/>
        <v>5</v>
      </c>
      <c r="AL43" s="179">
        <f t="shared" si="13"/>
        <v>0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900050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9</v>
      </c>
      <c r="AV43" s="71">
        <f t="shared" si="14"/>
        <v>5</v>
      </c>
      <c r="AW43" s="71">
        <f t="shared" si="14"/>
        <v>0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9</v>
      </c>
      <c r="BE43" s="63">
        <f>VLOOKUP(1,AS43:AW46,4,FALSE)</f>
        <v>5</v>
      </c>
      <c r="BF43" s="116" t="s">
        <v>13</v>
      </c>
      <c r="BG43" s="63">
        <f>VLOOKUP(1,AS43:AW46,5,FALSE)</f>
        <v>0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0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0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0</v>
      </c>
      <c r="T44" s="113">
        <f>G44</f>
        <v>1</v>
      </c>
      <c r="U44" s="113"/>
      <c r="V44" s="113"/>
      <c r="W44" s="113">
        <f>G44</f>
        <v>1</v>
      </c>
      <c r="X44" s="113">
        <f>E44</f>
        <v>0</v>
      </c>
      <c r="Y44" s="98"/>
      <c r="Z44" s="98">
        <f>N49</f>
        <v>4</v>
      </c>
      <c r="AA44" s="98">
        <f>R49</f>
        <v>2</v>
      </c>
      <c r="AB44" s="98">
        <f>V49</f>
        <v>3</v>
      </c>
      <c r="AC44" s="98">
        <f>AA44-AB44</f>
        <v>-1</v>
      </c>
      <c r="AD44" s="104"/>
      <c r="AE44" s="104"/>
      <c r="AF44" s="104"/>
      <c r="AG44" s="181">
        <f>Z44*100000+AA44*10-AB44*9</f>
        <v>399993</v>
      </c>
      <c r="AH44" s="107">
        <f>IF(AG44="","",RANK(AG44,AG43:AG46,0)+ROW(A34)%%)</f>
        <v>3.0034000000000001</v>
      </c>
      <c r="AI44" s="107" t="str">
        <f>H43</f>
        <v>England</v>
      </c>
      <c r="AJ44" s="98">
        <f t="shared" si="13"/>
        <v>4</v>
      </c>
      <c r="AK44" s="98">
        <f t="shared" si="13"/>
        <v>2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399993</v>
      </c>
      <c r="AS44" s="80">
        <f>ROUND(IF(AR44="","",RANK(AR44,AR43:AR46,0)+ROW(A34)%%),0)</f>
        <v>3</v>
      </c>
      <c r="AT44" s="71" t="str">
        <f t="shared" si="14"/>
        <v>England</v>
      </c>
      <c r="AU44" s="71">
        <f t="shared" si="14"/>
        <v>4</v>
      </c>
      <c r="AV44" s="71">
        <f t="shared" si="14"/>
        <v>2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Schweden</v>
      </c>
      <c r="BC44" s="16"/>
      <c r="BD44" s="66">
        <f>VLOOKUP(2,AS43:AW46,3,FALSE)</f>
        <v>4</v>
      </c>
      <c r="BE44" s="67">
        <f>VLOOKUP(2,AS43:AW46,4,FALSE)</f>
        <v>2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0</v>
      </c>
      <c r="AB45" s="186">
        <f>W49</f>
        <v>4</v>
      </c>
      <c r="AC45" s="186">
        <f>AA45-AB45</f>
        <v>-4</v>
      </c>
      <c r="AD45" s="187"/>
      <c r="AE45" s="187"/>
      <c r="AF45" s="187"/>
      <c r="AG45" s="181">
        <f>Z45*100000+AA45*10-AB45*9</f>
        <v>-36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0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-36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0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England</v>
      </c>
      <c r="BC45" s="123"/>
      <c r="BD45" s="124">
        <f>VLOOKUP(3,AS43:AW46,3,FALSE)</f>
        <v>4</v>
      </c>
      <c r="BE45" s="124">
        <f>VLOOKUP(3,AS43:AW46,4,FALSE)</f>
        <v>2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22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4</v>
      </c>
      <c r="AA46" s="183">
        <f>T49</f>
        <v>2</v>
      </c>
      <c r="AB46" s="183">
        <f>X49</f>
        <v>2</v>
      </c>
      <c r="AC46" s="183">
        <f>AA46-AB46</f>
        <v>0</v>
      </c>
      <c r="AD46" s="184"/>
      <c r="AE46" s="184"/>
      <c r="AF46" s="184"/>
      <c r="AG46" s="181">
        <f>Z46*100000+AA46*10-AB46*9</f>
        <v>400002</v>
      </c>
      <c r="AH46" s="185">
        <f>IF(AG46="","",RANK(AG46,AG43:AG46,0)+ROW(A34)%%)</f>
        <v>2.0034000000000001</v>
      </c>
      <c r="AI46" s="185" t="str">
        <f>H44</f>
        <v>Schweden</v>
      </c>
      <c r="AJ46" s="183">
        <f t="shared" si="13"/>
        <v>4</v>
      </c>
      <c r="AK46" s="183">
        <f t="shared" si="13"/>
        <v>2</v>
      </c>
      <c r="AL46" s="183">
        <f t="shared" si="13"/>
        <v>2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400002</v>
      </c>
      <c r="AS46" s="80">
        <f>ROUND(IF(AR46="","",RANK(AR46,AR43:AR46,0)+ROW(L37)%%),0)</f>
        <v>2</v>
      </c>
      <c r="AT46" s="71" t="str">
        <f t="shared" si="14"/>
        <v>Schweden</v>
      </c>
      <c r="AU46" s="71">
        <f t="shared" si="14"/>
        <v>4</v>
      </c>
      <c r="AV46" s="71">
        <f t="shared" si="14"/>
        <v>2</v>
      </c>
      <c r="AW46" s="71">
        <f t="shared" si="14"/>
        <v>2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0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10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900050</v>
      </c>
      <c r="AO47" s="176">
        <f>AG44+SUM(AO43:AO46)</f>
        <v>399993</v>
      </c>
      <c r="AP47" s="176">
        <f>AG45+SUM(AP43:AP46)</f>
        <v>-36</v>
      </c>
      <c r="AQ47" s="176">
        <f>AG46+SUM(AQ43:AQ46)</f>
        <v>400002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1</v>
      </c>
      <c r="S48" s="113">
        <f>G48</f>
        <v>0</v>
      </c>
      <c r="T48" s="113"/>
      <c r="U48" s="113"/>
      <c r="V48" s="113">
        <f>G48</f>
        <v>0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1</v>
      </c>
      <c r="CE48" s="98">
        <f>IF(E48=Spielplan!E48,IF(G48=Spielplan!G48,Punktemodus!$B$5,0),0)</f>
        <v>2</v>
      </c>
      <c r="CF48" s="117">
        <f>IF(Spielplan!E48&lt;&gt;"",SUM(BZ48:CE48),0)</f>
        <v>9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9</v>
      </c>
      <c r="N49" s="107">
        <f t="shared" ref="N49:X49" si="15">SUM(N43:N48)</f>
        <v>4</v>
      </c>
      <c r="O49" s="107">
        <f t="shared" si="15"/>
        <v>0</v>
      </c>
      <c r="P49" s="107">
        <f t="shared" si="15"/>
        <v>4</v>
      </c>
      <c r="Q49" s="107">
        <f t="shared" si="15"/>
        <v>5</v>
      </c>
      <c r="R49" s="107">
        <f t="shared" si="15"/>
        <v>2</v>
      </c>
      <c r="S49" s="107">
        <f t="shared" si="15"/>
        <v>0</v>
      </c>
      <c r="T49" s="107">
        <f t="shared" si="15"/>
        <v>2</v>
      </c>
      <c r="U49" s="107">
        <f t="shared" si="15"/>
        <v>0</v>
      </c>
      <c r="V49" s="107">
        <f t="shared" si="15"/>
        <v>3</v>
      </c>
      <c r="W49" s="107">
        <f t="shared" si="15"/>
        <v>4</v>
      </c>
      <c r="X49" s="107">
        <f t="shared" si="15"/>
        <v>2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19</v>
      </c>
      <c r="CG49" s="118">
        <f>CF16+CF27+CF38+CF49</f>
        <v>75</v>
      </c>
      <c r="CH49" s="98"/>
      <c r="CI49" s="98"/>
      <c r="CJ49" s="98"/>
      <c r="CK49" s="98"/>
      <c r="CL49" s="98"/>
      <c r="CM49" s="121">
        <f>CM41+CG49</f>
        <v>142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Ivan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Ivan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0</v>
      </c>
      <c r="M10" s="113">
        <f>IF($E10="",0,IF($E10&gt;$G10,3,IF($E10=G10,1,0)))</f>
        <v>1</v>
      </c>
      <c r="N10" s="113">
        <f>IF($G10="",0,IF($E10&gt;$G10,0,IF($E10=G10,1,3)))</f>
        <v>1</v>
      </c>
      <c r="O10" s="114"/>
      <c r="P10" s="114"/>
      <c r="Q10" s="113">
        <f>E10</f>
        <v>1</v>
      </c>
      <c r="R10" s="113">
        <f>G10</f>
        <v>1</v>
      </c>
      <c r="S10" s="113"/>
      <c r="T10" s="113"/>
      <c r="U10" s="113">
        <f>G10</f>
        <v>1</v>
      </c>
      <c r="V10" s="113">
        <f>E10</f>
        <v>1</v>
      </c>
      <c r="W10" s="113"/>
      <c r="X10" s="113"/>
      <c r="Y10" s="98"/>
      <c r="Z10" s="179">
        <f>M16</f>
        <v>5</v>
      </c>
      <c r="AA10" s="179">
        <f>Q16</f>
        <v>4</v>
      </c>
      <c r="AB10" s="179">
        <f>U16</f>
        <v>2</v>
      </c>
      <c r="AC10" s="179">
        <f>AA10-AB10</f>
        <v>2</v>
      </c>
      <c r="AD10" s="180"/>
      <c r="AE10" s="180"/>
      <c r="AF10" s="180"/>
      <c r="AG10" s="181">
        <f>Z10*100000+AA10*10-AB10*9</f>
        <v>500022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5</v>
      </c>
      <c r="AK10" s="179">
        <f t="shared" si="1"/>
        <v>4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500022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5</v>
      </c>
      <c r="AV10" s="71">
        <f t="shared" si="2"/>
        <v>4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4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2</v>
      </c>
      <c r="BO10" s="116" t="s">
        <v>13</v>
      </c>
      <c r="BP10" s="214">
        <v>1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5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1</v>
      </c>
      <c r="CE10" s="98">
        <f>IF(E10=Spielplan!E10,IF(G10=Spielplan!G10,Punktemodus!$B$5,0),0)</f>
        <v>2</v>
      </c>
      <c r="CF10" s="117">
        <f>IF(Spielplan!E10&lt;&gt;"",SUM(BZ10:CE10),0)</f>
        <v>9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0</v>
      </c>
      <c r="U11" s="113"/>
      <c r="V11" s="113"/>
      <c r="W11" s="113">
        <f>G11</f>
        <v>0</v>
      </c>
      <c r="X11" s="113">
        <f>E11</f>
        <v>2</v>
      </c>
      <c r="Y11" s="98"/>
      <c r="Z11" s="98">
        <f>N16</f>
        <v>2</v>
      </c>
      <c r="AA11" s="98">
        <f>R16</f>
        <v>1</v>
      </c>
      <c r="AB11" s="98">
        <f>V16</f>
        <v>2</v>
      </c>
      <c r="AC11" s="98">
        <f>AA11-AB11</f>
        <v>-1</v>
      </c>
      <c r="AD11" s="104"/>
      <c r="AE11" s="104"/>
      <c r="AF11" s="104"/>
      <c r="AG11" s="181">
        <f>Z11*100000+AA11*10-AB11*9</f>
        <v>199992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2</v>
      </c>
      <c r="AK11" s="98">
        <f t="shared" si="1"/>
        <v>1</v>
      </c>
      <c r="AL11" s="98">
        <f t="shared" si="1"/>
        <v>2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199992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2</v>
      </c>
      <c r="AV11" s="71">
        <f t="shared" si="2"/>
        <v>1</v>
      </c>
      <c r="AW11" s="71">
        <f t="shared" si="2"/>
        <v>2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5</v>
      </c>
      <c r="BE11" s="30">
        <f>VLOOKUP(2,AS10:AW13,4,FALSE)</f>
        <v>4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4</v>
      </c>
      <c r="AB12" s="186">
        <f>W16</f>
        <v>1</v>
      </c>
      <c r="AC12" s="186">
        <f>AA12-AB12</f>
        <v>3</v>
      </c>
      <c r="AD12" s="187"/>
      <c r="AE12" s="187"/>
      <c r="AF12" s="187"/>
      <c r="AG12" s="181">
        <f>Z12*100000+AA12*10-AB12*9</f>
        <v>700031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4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700031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4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2</v>
      </c>
      <c r="BE12" s="124">
        <f>VLOOKUP(3,AS10:AW13,4,FALSE)</f>
        <v>1</v>
      </c>
      <c r="BF12" s="116" t="s">
        <v>13</v>
      </c>
      <c r="BG12" s="124">
        <f>VLOOKUP(3,AS10:AW13,5,FALSE)</f>
        <v>2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0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0</v>
      </c>
      <c r="Y13" s="98"/>
      <c r="Z13" s="183">
        <f>P16</f>
        <v>1</v>
      </c>
      <c r="AA13" s="183">
        <f>T16</f>
        <v>0</v>
      </c>
      <c r="AB13" s="183">
        <f>X16</f>
        <v>4</v>
      </c>
      <c r="AC13" s="183">
        <f>AA13-AB13</f>
        <v>-4</v>
      </c>
      <c r="AD13" s="184"/>
      <c r="AE13" s="184"/>
      <c r="AF13" s="184"/>
      <c r="AG13" s="181">
        <f>Z13*100000+AA13*10-AB13*9</f>
        <v>99964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1</v>
      </c>
      <c r="AK13" s="183">
        <f t="shared" si="1"/>
        <v>0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99964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1</v>
      </c>
      <c r="AV13" s="71">
        <f t="shared" si="2"/>
        <v>0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1</v>
      </c>
      <c r="BE13" s="124">
        <f>VLOOKUP(4,AS10:AW13,4,FALSE)</f>
        <v>0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500022</v>
      </c>
      <c r="AO14" s="176">
        <f>AG11+SUM(AO10:AO13)</f>
        <v>199992</v>
      </c>
      <c r="AP14" s="176">
        <f>AG12+SUM(AP10:AP13)</f>
        <v>700031</v>
      </c>
      <c r="AQ14" s="176">
        <f>AG13+SUM(AQ10:AQ13)</f>
        <v>99964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5</v>
      </c>
      <c r="N16" s="107">
        <f t="shared" si="3"/>
        <v>2</v>
      </c>
      <c r="O16" s="107">
        <f t="shared" si="3"/>
        <v>7</v>
      </c>
      <c r="P16" s="107">
        <f t="shared" si="3"/>
        <v>1</v>
      </c>
      <c r="Q16" s="107">
        <f t="shared" si="3"/>
        <v>4</v>
      </c>
      <c r="R16" s="107">
        <f t="shared" si="3"/>
        <v>1</v>
      </c>
      <c r="S16" s="107">
        <f t="shared" si="3"/>
        <v>4</v>
      </c>
      <c r="T16" s="107">
        <f t="shared" si="3"/>
        <v>0</v>
      </c>
      <c r="U16" s="107">
        <f t="shared" si="3"/>
        <v>2</v>
      </c>
      <c r="V16" s="107">
        <f t="shared" si="3"/>
        <v>2</v>
      </c>
      <c r="W16" s="107">
        <f t="shared" si="3"/>
        <v>1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3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23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2</v>
      </c>
      <c r="AC21" s="179">
        <f>AA21-AB21</f>
        <v>3</v>
      </c>
      <c r="AD21" s="180"/>
      <c r="AE21" s="180"/>
      <c r="AF21" s="180"/>
      <c r="AG21" s="181">
        <f>Z21*100000+AA21*10-AB21*9</f>
        <v>700032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7</v>
      </c>
      <c r="AK21" s="179">
        <f t="shared" si="5"/>
        <v>5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7</v>
      </c>
      <c r="AV21" s="71">
        <f t="shared" si="6"/>
        <v>5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6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4</v>
      </c>
      <c r="AC22" s="98">
        <f>AA22-AB22</f>
        <v>-3</v>
      </c>
      <c r="AD22" s="104"/>
      <c r="AE22" s="104"/>
      <c r="AF22" s="104"/>
      <c r="AG22" s="181">
        <f>Z22*100000+AA22*10-AB22*9</f>
        <v>99974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1</v>
      </c>
      <c r="AK22" s="98">
        <f t="shared" si="5"/>
        <v>1</v>
      </c>
      <c r="AL22" s="98">
        <f t="shared" si="5"/>
        <v>4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99974</v>
      </c>
      <c r="AS22" s="80">
        <f>ROUND(IF(AR22="","",RANK(AR22,AR21:AR24,0)+ROW(A12)%%),0)</f>
        <v>3</v>
      </c>
      <c r="AT22" s="71" t="str">
        <f t="shared" si="6"/>
        <v>Dänemark</v>
      </c>
      <c r="AU22" s="71">
        <f t="shared" si="6"/>
        <v>1</v>
      </c>
      <c r="AV22" s="71">
        <f t="shared" si="6"/>
        <v>1</v>
      </c>
      <c r="AW22" s="71">
        <f t="shared" si="6"/>
        <v>4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5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7</v>
      </c>
      <c r="AA23" s="186">
        <f>S27</f>
        <v>6</v>
      </c>
      <c r="AB23" s="186">
        <f>W27</f>
        <v>2</v>
      </c>
      <c r="AC23" s="186">
        <f>AA23-AB23</f>
        <v>4</v>
      </c>
      <c r="AD23" s="187"/>
      <c r="AE23" s="187"/>
      <c r="AF23" s="187"/>
      <c r="AG23" s="181">
        <f>Z23*100000+AA23*10-AB23*9</f>
        <v>700042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5"/>
        <v>6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7</v>
      </c>
      <c r="AV23" s="71">
        <f t="shared" si="6"/>
        <v>6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Dänemark</v>
      </c>
      <c r="BC23" s="123"/>
      <c r="BD23" s="124">
        <f>VLOOKUP(3,AS21:AW24,3,FALSE)</f>
        <v>1</v>
      </c>
      <c r="BE23" s="124">
        <f>VLOOKUP(3,AS21:AW24,4,FALSE)</f>
        <v>1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Russland</v>
      </c>
      <c r="BM23" s="70"/>
      <c r="BN23" s="214">
        <v>1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>
        <v>5</v>
      </c>
      <c r="BV23" s="116" t="s">
        <v>13</v>
      </c>
      <c r="BW23" s="214">
        <v>3</v>
      </c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Russland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0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0</v>
      </c>
      <c r="S24" s="113"/>
      <c r="T24" s="113">
        <f>G24</f>
        <v>0</v>
      </c>
      <c r="U24" s="113"/>
      <c r="V24" s="113">
        <f>G24</f>
        <v>0</v>
      </c>
      <c r="W24" s="113"/>
      <c r="X24" s="113">
        <f>E24</f>
        <v>0</v>
      </c>
      <c r="Y24" s="98"/>
      <c r="Z24" s="183">
        <f>P27</f>
        <v>1</v>
      </c>
      <c r="AA24" s="183">
        <f>T27</f>
        <v>1</v>
      </c>
      <c r="AB24" s="183">
        <f>X27</f>
        <v>5</v>
      </c>
      <c r="AC24" s="183">
        <f>AA24-AB24</f>
        <v>-4</v>
      </c>
      <c r="AD24" s="184"/>
      <c r="AE24" s="184"/>
      <c r="AF24" s="184"/>
      <c r="AG24" s="181">
        <f>Z24*100000+AA24*10-AB24*9</f>
        <v>99965</v>
      </c>
      <c r="AH24" s="185">
        <f>IF(AG24="","",RANK(AG24,AG21:AG24,0)+ROW(A12)%%)</f>
        <v>4.0011999999999999</v>
      </c>
      <c r="AI24" s="185" t="str">
        <f>H22</f>
        <v>Portugal</v>
      </c>
      <c r="AJ24" s="183">
        <f t="shared" si="5"/>
        <v>1</v>
      </c>
      <c r="AK24" s="183">
        <f t="shared" si="5"/>
        <v>1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99965</v>
      </c>
      <c r="AS24" s="80">
        <f>ROUND(IF(AR24="","",RANK(AR24,AR21:AR24,0)+ROW(L15)%%),0)</f>
        <v>4</v>
      </c>
      <c r="AT24" s="71" t="str">
        <f t="shared" si="6"/>
        <v>Portugal</v>
      </c>
      <c r="AU24" s="71">
        <f t="shared" si="6"/>
        <v>1</v>
      </c>
      <c r="AV24" s="71">
        <f t="shared" si="6"/>
        <v>1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Portugal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700032</v>
      </c>
      <c r="AO25" s="176">
        <f>AG22+SUM(AO21:AO24)</f>
        <v>99974</v>
      </c>
      <c r="AP25" s="176">
        <f>AG23+SUM(AP21:AP24)</f>
        <v>700042</v>
      </c>
      <c r="AQ25" s="176">
        <f>AG24+SUM(AQ21:AQ24)</f>
        <v>99965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3</v>
      </c>
      <c r="BO25" s="116" t="s">
        <v>13</v>
      </c>
      <c r="BP25" s="214">
        <v>1</v>
      </c>
      <c r="BQ25" s="13" t="str">
        <f>IF(BP16="","",IF(BN16=BP16,IF(BU16&gt;BW16,BL16,BQ16),IF(BN16&gt;BP16,BL16,BQ16)))</f>
        <v>Italien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20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Italien</v>
      </c>
      <c r="CJ26" s="98" t="str">
        <f>Spielplan!BQ25</f>
        <v>Italien</v>
      </c>
      <c r="CK26" s="98">
        <f>IF(CJ26=CI26,Punktemodus!$B$15,0)</f>
        <v>10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7</v>
      </c>
      <c r="N27" s="107">
        <f t="shared" si="7"/>
        <v>1</v>
      </c>
      <c r="O27" s="107">
        <f t="shared" si="7"/>
        <v>7</v>
      </c>
      <c r="P27" s="107">
        <f t="shared" si="7"/>
        <v>1</v>
      </c>
      <c r="Q27" s="107">
        <f t="shared" si="7"/>
        <v>5</v>
      </c>
      <c r="R27" s="107">
        <f t="shared" si="7"/>
        <v>1</v>
      </c>
      <c r="S27" s="107">
        <f t="shared" si="7"/>
        <v>6</v>
      </c>
      <c r="T27" s="107">
        <f t="shared" si="7"/>
        <v>1</v>
      </c>
      <c r="U27" s="107">
        <f t="shared" si="7"/>
        <v>2</v>
      </c>
      <c r="V27" s="107">
        <f t="shared" si="7"/>
        <v>4</v>
      </c>
      <c r="W27" s="107">
        <f t="shared" si="7"/>
        <v>2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0</v>
      </c>
      <c r="S32" s="113"/>
      <c r="T32" s="113"/>
      <c r="U32" s="113">
        <f>G32</f>
        <v>0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0</v>
      </c>
      <c r="AC32" s="179">
        <f>AA32-AB32</f>
        <v>6</v>
      </c>
      <c r="AD32" s="180"/>
      <c r="AE32" s="180"/>
      <c r="AF32" s="180"/>
      <c r="AG32" s="181">
        <f>Z32*100000+AA32*10-AB32*9</f>
        <v>900060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9</v>
      </c>
      <c r="AK32" s="179">
        <f t="shared" si="9"/>
        <v>6</v>
      </c>
      <c r="AL32" s="179">
        <f t="shared" si="9"/>
        <v>0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900060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9</v>
      </c>
      <c r="AV32" s="71">
        <f t="shared" si="10"/>
        <v>6</v>
      </c>
      <c r="AW32" s="71">
        <f t="shared" si="10"/>
        <v>0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0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Russland</v>
      </c>
      <c r="BM32" s="70"/>
      <c r="BN32" s="214">
        <v>0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Russland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1</v>
      </c>
      <c r="T33" s="113">
        <f>G33</f>
        <v>1</v>
      </c>
      <c r="U33" s="113"/>
      <c r="V33" s="113"/>
      <c r="W33" s="113">
        <f>G33</f>
        <v>1</v>
      </c>
      <c r="X33" s="113">
        <f>E33</f>
        <v>1</v>
      </c>
      <c r="Y33" s="98"/>
      <c r="Z33" s="98">
        <f>N38</f>
        <v>6</v>
      </c>
      <c r="AA33" s="98">
        <f>R38</f>
        <v>3</v>
      </c>
      <c r="AB33" s="98">
        <f>V38</f>
        <v>2</v>
      </c>
      <c r="AC33" s="98">
        <f>AA33-AB33</f>
        <v>1</v>
      </c>
      <c r="AD33" s="104"/>
      <c r="AE33" s="104"/>
      <c r="AF33" s="104"/>
      <c r="AG33" s="181">
        <f>Z33*100000+AA33*10-AB33*9</f>
        <v>600012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3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600012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3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3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1</v>
      </c>
      <c r="AA34" s="186">
        <f>S38</f>
        <v>1</v>
      </c>
      <c r="AB34" s="186">
        <f>W38</f>
        <v>5</v>
      </c>
      <c r="AC34" s="186">
        <f>AA34-AB34</f>
        <v>-4</v>
      </c>
      <c r="AD34" s="187"/>
      <c r="AE34" s="187"/>
      <c r="AF34" s="187"/>
      <c r="AG34" s="181">
        <f>Z34*100000+AA34*10-AB34*9</f>
        <v>99965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1</v>
      </c>
      <c r="AK34" s="186">
        <f t="shared" si="9"/>
        <v>1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99965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1</v>
      </c>
      <c r="AV34" s="71">
        <f t="shared" si="10"/>
        <v>1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1</v>
      </c>
      <c r="BE34" s="124">
        <f>VLOOKUP(3,AS32:AW35,4,FALSE)</f>
        <v>1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2</v>
      </c>
      <c r="Y35" s="98"/>
      <c r="Z35" s="183">
        <f>P38</f>
        <v>1</v>
      </c>
      <c r="AA35" s="183">
        <f>T38</f>
        <v>1</v>
      </c>
      <c r="AB35" s="183">
        <f>X38</f>
        <v>4</v>
      </c>
      <c r="AC35" s="183">
        <f>AA35-AB35</f>
        <v>-3</v>
      </c>
      <c r="AD35" s="184"/>
      <c r="AE35" s="184"/>
      <c r="AF35" s="184"/>
      <c r="AG35" s="181">
        <f>Z35*100000+AA35*10-AB35*9</f>
        <v>99974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1</v>
      </c>
      <c r="AK35" s="183">
        <f t="shared" si="9"/>
        <v>1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99974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1</v>
      </c>
      <c r="AV35" s="71">
        <f t="shared" si="10"/>
        <v>1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1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900060</v>
      </c>
      <c r="AO36" s="176">
        <f>AG33+SUM(AO32:AO35)</f>
        <v>600012</v>
      </c>
      <c r="AP36" s="176">
        <f>AG34+SUM(AP32:AP35)</f>
        <v>99965</v>
      </c>
      <c r="AQ36" s="176">
        <f>AG35+SUM(AQ32:AQ35)</f>
        <v>99974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1</v>
      </c>
      <c r="CE36" s="98">
        <f>IF(E36=Spielplan!E36,IF(G36=Spielplan!G36,Punktemodus!$B$5,0),0)</f>
        <v>2</v>
      </c>
      <c r="CF36" s="117">
        <f>IF(Spielplan!E36&lt;&gt;"",SUM(BZ36:CE36),0)</f>
        <v>9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9</v>
      </c>
      <c r="N38" s="107">
        <f t="shared" si="11"/>
        <v>6</v>
      </c>
      <c r="O38" s="107">
        <f t="shared" si="11"/>
        <v>1</v>
      </c>
      <c r="P38" s="107">
        <f t="shared" si="11"/>
        <v>1</v>
      </c>
      <c r="Q38" s="107">
        <f t="shared" si="11"/>
        <v>6</v>
      </c>
      <c r="R38" s="107">
        <f t="shared" si="11"/>
        <v>3</v>
      </c>
      <c r="S38" s="107">
        <f t="shared" si="11"/>
        <v>1</v>
      </c>
      <c r="T38" s="107">
        <f t="shared" si="11"/>
        <v>1</v>
      </c>
      <c r="U38" s="107">
        <f t="shared" si="11"/>
        <v>0</v>
      </c>
      <c r="V38" s="107">
        <f t="shared" si="11"/>
        <v>2</v>
      </c>
      <c r="W38" s="107">
        <f t="shared" si="11"/>
        <v>5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22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65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4</v>
      </c>
      <c r="AA43" s="179">
        <f>Q49</f>
        <v>2</v>
      </c>
      <c r="AB43" s="179">
        <f>U49</f>
        <v>3</v>
      </c>
      <c r="AC43" s="179">
        <f>AA43-AB43</f>
        <v>-1</v>
      </c>
      <c r="AD43" s="180"/>
      <c r="AE43" s="180"/>
      <c r="AF43" s="180"/>
      <c r="AG43" s="181">
        <f>Z43*100000+AA43*10-AB43*9</f>
        <v>399993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4</v>
      </c>
      <c r="AK43" s="179">
        <f t="shared" si="13"/>
        <v>2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399993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4</v>
      </c>
      <c r="AV43" s="71">
        <f t="shared" si="14"/>
        <v>2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6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0</v>
      </c>
      <c r="H44" s="15" t="s">
        <v>14</v>
      </c>
      <c r="I44" s="16"/>
      <c r="J44" s="98"/>
      <c r="K44" s="98"/>
      <c r="L44" s="104">
        <f t="shared" si="1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1</v>
      </c>
      <c r="T44" s="113">
        <f>G44</f>
        <v>0</v>
      </c>
      <c r="U44" s="113"/>
      <c r="V44" s="113"/>
      <c r="W44" s="113">
        <f>G44</f>
        <v>0</v>
      </c>
      <c r="X44" s="113">
        <f>E44</f>
        <v>1</v>
      </c>
      <c r="Y44" s="98"/>
      <c r="Z44" s="98">
        <f>N49</f>
        <v>6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600033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6</v>
      </c>
      <c r="AK44" s="98">
        <f t="shared" si="13"/>
        <v>6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600033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6</v>
      </c>
      <c r="AV44" s="71">
        <f t="shared" si="14"/>
        <v>6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4</v>
      </c>
      <c r="BE44" s="67">
        <f>VLOOKUP(2,AS43:AW46,4,FALSE)</f>
        <v>2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5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0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0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0</v>
      </c>
      <c r="X45" s="113"/>
      <c r="Y45" s="98"/>
      <c r="Z45" s="186">
        <f>O49</f>
        <v>4</v>
      </c>
      <c r="AA45" s="186">
        <f>S49</f>
        <v>1</v>
      </c>
      <c r="AB45" s="186">
        <f>W49</f>
        <v>3</v>
      </c>
      <c r="AC45" s="186">
        <f>AA45-AB45</f>
        <v>-2</v>
      </c>
      <c r="AD45" s="187"/>
      <c r="AE45" s="187"/>
      <c r="AF45" s="187"/>
      <c r="AG45" s="181">
        <f>Z45*100000+AA45*10-AB45*9</f>
        <v>399983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4</v>
      </c>
      <c r="AK45" s="186">
        <f t="shared" si="13"/>
        <v>1</v>
      </c>
      <c r="AL45" s="186">
        <f t="shared" si="13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399983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4</v>
      </c>
      <c r="AV45" s="71">
        <f t="shared" si="14"/>
        <v>1</v>
      </c>
      <c r="AW45" s="71">
        <f t="shared" si="14"/>
        <v>3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4</v>
      </c>
      <c r="BE45" s="124">
        <f>VLOOKUP(3,AS43:AW46,4,FALSE)</f>
        <v>1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1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3</v>
      </c>
      <c r="AA46" s="183">
        <f>T49</f>
        <v>3</v>
      </c>
      <c r="AB46" s="183">
        <f>X49</f>
        <v>3</v>
      </c>
      <c r="AC46" s="183">
        <f>AA46-AB46</f>
        <v>0</v>
      </c>
      <c r="AD46" s="184"/>
      <c r="AE46" s="184"/>
      <c r="AF46" s="184"/>
      <c r="AG46" s="181">
        <f>Z46*100000+AA46*10-AB46*9</f>
        <v>300003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3</v>
      </c>
      <c r="AK46" s="183">
        <f t="shared" si="13"/>
        <v>3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300003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3</v>
      </c>
      <c r="AV46" s="71">
        <f t="shared" si="14"/>
        <v>3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3</v>
      </c>
      <c r="BE46" s="124">
        <f>VLOOKUP(4,AS43:AW46,4,FALSE)</f>
        <v>3</v>
      </c>
      <c r="BF46" s="116" t="s">
        <v>13</v>
      </c>
      <c r="BG46" s="124">
        <f>VLOOKUP(4,AS43:AW46,5,FALSE)</f>
        <v>3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0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0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0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399993</v>
      </c>
      <c r="AO47" s="176">
        <f>AG44+SUM(AO43:AO46)</f>
        <v>600033</v>
      </c>
      <c r="AP47" s="176">
        <f>AG45+SUM(AP43:AP46)</f>
        <v>399983</v>
      </c>
      <c r="AQ47" s="176">
        <f>AG46+SUM(AQ43:AQ46)</f>
        <v>300003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1</v>
      </c>
      <c r="CD47" s="98">
        <f>IF(G47=Spielplan!G47,Punktemodus!$B$7,0)</f>
        <v>1</v>
      </c>
      <c r="CE47" s="98">
        <f>IF(E47=Spielplan!E47,IF(G47=Spielplan!G47,Punktemodus!$B$5,0),0)</f>
        <v>2</v>
      </c>
      <c r="CF47" s="117">
        <f>IF(Spielplan!E47&lt;&gt;"",SUM(BZ47:CE47),0)</f>
        <v>9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0</v>
      </c>
      <c r="T48" s="113"/>
      <c r="U48" s="113"/>
      <c r="V48" s="113">
        <f>G48</f>
        <v>0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4</v>
      </c>
      <c r="N49" s="107">
        <f t="shared" ref="N49:X49" si="15">SUM(N43:N48)</f>
        <v>6</v>
      </c>
      <c r="O49" s="107">
        <f t="shared" si="15"/>
        <v>4</v>
      </c>
      <c r="P49" s="107">
        <f t="shared" si="15"/>
        <v>3</v>
      </c>
      <c r="Q49" s="107">
        <f t="shared" si="15"/>
        <v>2</v>
      </c>
      <c r="R49" s="107">
        <f t="shared" si="15"/>
        <v>6</v>
      </c>
      <c r="S49" s="107">
        <f t="shared" si="15"/>
        <v>1</v>
      </c>
      <c r="T49" s="107">
        <f t="shared" si="15"/>
        <v>3</v>
      </c>
      <c r="U49" s="107">
        <f t="shared" si="15"/>
        <v>3</v>
      </c>
      <c r="V49" s="107">
        <f t="shared" si="15"/>
        <v>3</v>
      </c>
      <c r="W49" s="107">
        <f t="shared" si="15"/>
        <v>3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150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27</v>
      </c>
      <c r="CG49" s="118">
        <f>CF16+CF27+CF38+CF49</f>
        <v>85</v>
      </c>
      <c r="CH49" s="98"/>
      <c r="CI49" s="98"/>
      <c r="CJ49" s="98"/>
      <c r="CK49" s="98"/>
      <c r="CL49" s="98"/>
      <c r="CM49" s="121">
        <f>CM41+CG49</f>
        <v>150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E16" sqref="E1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378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Georg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Georg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4</v>
      </c>
      <c r="AA10" s="179">
        <f>Q16</f>
        <v>2</v>
      </c>
      <c r="AB10" s="179">
        <f>U16</f>
        <v>2</v>
      </c>
      <c r="AC10" s="179">
        <f>AA10-AB10</f>
        <v>0</v>
      </c>
      <c r="AD10" s="180"/>
      <c r="AE10" s="180"/>
      <c r="AF10" s="180"/>
      <c r="AG10" s="181">
        <f>Z10*100000+AA10*10-AB10*9</f>
        <v>400002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4</v>
      </c>
      <c r="AK10" s="179">
        <f t="shared" si="1"/>
        <v>2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400002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4</v>
      </c>
      <c r="AV10" s="71">
        <f t="shared" si="2"/>
        <v>2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5</v>
      </c>
      <c r="BF10" s="116" t="s">
        <v>13</v>
      </c>
      <c r="BG10" s="20">
        <f>VLOOKUP(1,AS10:AW13,5,FALSE)</f>
        <v>1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1</v>
      </c>
      <c r="T11" s="113">
        <f>G11</f>
        <v>2</v>
      </c>
      <c r="U11" s="113"/>
      <c r="V11" s="113"/>
      <c r="W11" s="113">
        <f>G11</f>
        <v>2</v>
      </c>
      <c r="X11" s="113">
        <f>E11</f>
        <v>1</v>
      </c>
      <c r="Y11" s="98"/>
      <c r="Z11" s="98">
        <f>N16</f>
        <v>1</v>
      </c>
      <c r="AA11" s="98">
        <f>R16</f>
        <v>2</v>
      </c>
      <c r="AB11" s="98">
        <f>V16</f>
        <v>5</v>
      </c>
      <c r="AC11" s="98">
        <f>AA11-AB11</f>
        <v>-3</v>
      </c>
      <c r="AD11" s="104"/>
      <c r="AE11" s="104"/>
      <c r="AF11" s="104"/>
      <c r="AG11" s="181">
        <f>Z11*100000+AA11*10-AB11*9</f>
        <v>99975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2</v>
      </c>
      <c r="AL11" s="98">
        <f t="shared" si="1"/>
        <v>5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99975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2</v>
      </c>
      <c r="AW11" s="71">
        <f t="shared" si="2"/>
        <v>5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4</v>
      </c>
      <c r="BE11" s="30">
        <f>VLOOKUP(2,AS10:AW13,4,FALSE)</f>
        <v>2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2</v>
      </c>
      <c r="AA12" s="186">
        <f>S16</f>
        <v>4</v>
      </c>
      <c r="AB12" s="186">
        <f>W16</f>
        <v>5</v>
      </c>
      <c r="AC12" s="186">
        <f>AA12-AB12</f>
        <v>-1</v>
      </c>
      <c r="AD12" s="187"/>
      <c r="AE12" s="187"/>
      <c r="AF12" s="187"/>
      <c r="AG12" s="181">
        <f>Z12*100000+AA12*10-AB12*9</f>
        <v>199995</v>
      </c>
      <c r="AH12" s="188">
        <f>IF(AG12="","",RANK(AG12,AG10:AG13,0)+ROW(A1)%%)</f>
        <v>3.0001000000000002</v>
      </c>
      <c r="AI12" s="188" t="str">
        <f>C11</f>
        <v>Russland</v>
      </c>
      <c r="AJ12" s="186">
        <f t="shared" si="1"/>
        <v>2</v>
      </c>
      <c r="AK12" s="186">
        <f t="shared" si="1"/>
        <v>4</v>
      </c>
      <c r="AL12" s="186">
        <f t="shared" si="1"/>
        <v>5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199995</v>
      </c>
      <c r="AS12" s="80">
        <f>ROUND(IF(AR12="","",RANK(AR12,AR10:AR13,0)+ROW(A1)%%),0)</f>
        <v>3</v>
      </c>
      <c r="AT12" s="71" t="str">
        <f t="shared" si="2"/>
        <v>Russland</v>
      </c>
      <c r="AU12" s="71">
        <f t="shared" si="2"/>
        <v>2</v>
      </c>
      <c r="AV12" s="71">
        <f t="shared" si="2"/>
        <v>4</v>
      </c>
      <c r="AW12" s="71">
        <f t="shared" si="2"/>
        <v>5</v>
      </c>
      <c r="AX12" s="71"/>
      <c r="AY12" s="71"/>
      <c r="AZ12" s="98"/>
      <c r="BA12" s="122">
        <v>3</v>
      </c>
      <c r="BB12" s="226" t="str">
        <f>IF(E11="",C11,VLOOKUP(3,AS10:AT13,2,FALSE))</f>
        <v>Russland</v>
      </c>
      <c r="BC12" s="123"/>
      <c r="BD12" s="124">
        <f>VLOOKUP(3,AS10:AW13,3,FALSE)</f>
        <v>2</v>
      </c>
      <c r="BE12" s="124">
        <f>VLOOKUP(3,AS10:AW13,4,FALSE)</f>
        <v>4</v>
      </c>
      <c r="BF12" s="116" t="s">
        <v>13</v>
      </c>
      <c r="BG12" s="124">
        <f>VLOOKUP(3,AS10:AW13,5,FALSE)</f>
        <v>5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9</v>
      </c>
      <c r="AA13" s="183">
        <f>T16</f>
        <v>5</v>
      </c>
      <c r="AB13" s="183">
        <f>X16</f>
        <v>1</v>
      </c>
      <c r="AC13" s="183">
        <f>AA13-AB13</f>
        <v>4</v>
      </c>
      <c r="AD13" s="184"/>
      <c r="AE13" s="184"/>
      <c r="AF13" s="184"/>
      <c r="AG13" s="181">
        <f>Z13*100000+AA13*10-AB13*9</f>
        <v>900041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5</v>
      </c>
      <c r="AL13" s="183">
        <f t="shared" si="1"/>
        <v>1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900041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5</v>
      </c>
      <c r="AW13" s="71">
        <f t="shared" si="2"/>
        <v>1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2</v>
      </c>
      <c r="BF13" s="116" t="s">
        <v>13</v>
      </c>
      <c r="BG13" s="124">
        <f>VLOOKUP(4,AS10:AW13,5,FALSE)</f>
        <v>5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1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1</v>
      </c>
      <c r="U14" s="113">
        <f>G14</f>
        <v>1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400002</v>
      </c>
      <c r="AO14" s="176">
        <f>AG11+SUM(AO10:AO13)</f>
        <v>99975</v>
      </c>
      <c r="AP14" s="176">
        <f>AG12+SUM(AP10:AP13)</f>
        <v>199995</v>
      </c>
      <c r="AQ14" s="176">
        <f>AG13+SUM(AQ10:AQ13)</f>
        <v>900041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3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1</v>
      </c>
      <c r="CE14" s="98">
        <f>IF(E14=Spielplan!E14,IF(G14=Spielplan!G14,Punktemodus!$B$5,0),0)</f>
        <v>2</v>
      </c>
      <c r="CF14" s="117">
        <f>IF(Spielplan!E14&lt;&gt;"",SUM(BZ14:CE14),0)</f>
        <v>9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7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2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0</v>
      </c>
      <c r="M15" s="113"/>
      <c r="N15" s="113">
        <f>IF($E15="",0,IF($E15&gt;$G15,3,IF($E15=$G15,1,0)))</f>
        <v>1</v>
      </c>
      <c r="O15" s="113">
        <f>IF($G15="",0,IF($E15&gt;$G15,0,IF($E15=$G15,1,3)))</f>
        <v>1</v>
      </c>
      <c r="P15" s="113"/>
      <c r="Q15" s="113"/>
      <c r="R15" s="113">
        <f>E15</f>
        <v>2</v>
      </c>
      <c r="S15" s="113">
        <f>G15</f>
        <v>2</v>
      </c>
      <c r="T15" s="113"/>
      <c r="U15" s="113"/>
      <c r="V15" s="113">
        <f>G15</f>
        <v>2</v>
      </c>
      <c r="W15" s="113">
        <f>E15</f>
        <v>2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Irland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4</v>
      </c>
      <c r="N16" s="107">
        <f t="shared" si="3"/>
        <v>1</v>
      </c>
      <c r="O16" s="107">
        <f t="shared" si="3"/>
        <v>2</v>
      </c>
      <c r="P16" s="107">
        <f t="shared" si="3"/>
        <v>9</v>
      </c>
      <c r="Q16" s="107">
        <f t="shared" si="3"/>
        <v>2</v>
      </c>
      <c r="R16" s="107">
        <f t="shared" si="3"/>
        <v>2</v>
      </c>
      <c r="S16" s="107">
        <f t="shared" si="3"/>
        <v>4</v>
      </c>
      <c r="T16" s="107">
        <f t="shared" si="3"/>
        <v>5</v>
      </c>
      <c r="U16" s="107">
        <f t="shared" si="3"/>
        <v>2</v>
      </c>
      <c r="V16" s="107">
        <f t="shared" si="3"/>
        <v>5</v>
      </c>
      <c r="W16" s="107">
        <f t="shared" si="3"/>
        <v>5</v>
      </c>
      <c r="X16" s="107">
        <f t="shared" si="3"/>
        <v>1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Irland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25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29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2</v>
      </c>
      <c r="H21" s="39" t="s">
        <v>85</v>
      </c>
      <c r="I21" s="40"/>
      <c r="J21" s="98"/>
      <c r="K21" s="98"/>
      <c r="L21" s="104">
        <f t="shared" ref="L21:L26" si="4">IF(E21-G21&gt;0,1,IF(G21=E21,0,-1))</f>
        <v>0</v>
      </c>
      <c r="M21" s="113">
        <f>IF($E21="",0,IF($E21&gt;$G21,3,IF($E21=G21,1,0)))</f>
        <v>1</v>
      </c>
      <c r="N21" s="113">
        <f>IF($G21="",0,IF($E21&gt;$G21,0,IF($E21=G21,1,3)))</f>
        <v>1</v>
      </c>
      <c r="O21" s="114"/>
      <c r="P21" s="114"/>
      <c r="Q21" s="113">
        <f>E21</f>
        <v>2</v>
      </c>
      <c r="R21" s="113">
        <f>G21</f>
        <v>2</v>
      </c>
      <c r="S21" s="113"/>
      <c r="T21" s="113"/>
      <c r="U21" s="113">
        <f>G21</f>
        <v>2</v>
      </c>
      <c r="V21" s="113">
        <f>E21</f>
        <v>2</v>
      </c>
      <c r="W21" s="113"/>
      <c r="X21" s="113"/>
      <c r="Y21" s="98"/>
      <c r="Z21" s="179">
        <f>M27</f>
        <v>5</v>
      </c>
      <c r="AA21" s="179">
        <f>Q27</f>
        <v>6</v>
      </c>
      <c r="AB21" s="179">
        <f>U27</f>
        <v>5</v>
      </c>
      <c r="AC21" s="179">
        <f>AA21-AB21</f>
        <v>1</v>
      </c>
      <c r="AD21" s="180"/>
      <c r="AE21" s="180"/>
      <c r="AF21" s="180"/>
      <c r="AG21" s="181">
        <f>Z21*100000+AA21*10-AB21*9</f>
        <v>500015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5</v>
      </c>
      <c r="AK21" s="179">
        <f t="shared" si="5"/>
        <v>6</v>
      </c>
      <c r="AL21" s="179">
        <f t="shared" si="5"/>
        <v>5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501015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5</v>
      </c>
      <c r="AV21" s="71">
        <f t="shared" si="6"/>
        <v>6</v>
      </c>
      <c r="AW21" s="71">
        <f t="shared" si="6"/>
        <v>5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6</v>
      </c>
      <c r="BE21" s="44">
        <f>VLOOKUP(1,AS21:AW24,4,FALSE)</f>
        <v>5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2</v>
      </c>
      <c r="F22" s="115" t="s">
        <v>13</v>
      </c>
      <c r="G22" s="214">
        <v>0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2</v>
      </c>
      <c r="T22" s="113">
        <f>G22</f>
        <v>0</v>
      </c>
      <c r="U22" s="113"/>
      <c r="V22" s="113"/>
      <c r="W22" s="113">
        <f>G22</f>
        <v>0</v>
      </c>
      <c r="X22" s="113">
        <f>E22</f>
        <v>2</v>
      </c>
      <c r="Y22" s="98"/>
      <c r="Z22" s="98">
        <f>N27</f>
        <v>2</v>
      </c>
      <c r="AA22" s="98">
        <f>R27</f>
        <v>5</v>
      </c>
      <c r="AB22" s="98">
        <f>V27</f>
        <v>6</v>
      </c>
      <c r="AC22" s="98">
        <f>AA22-AB22</f>
        <v>-1</v>
      </c>
      <c r="AD22" s="104"/>
      <c r="AE22" s="104"/>
      <c r="AF22" s="104"/>
      <c r="AG22" s="181">
        <f>Z22*100000+AA22*10-AB22*9</f>
        <v>199996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2</v>
      </c>
      <c r="AK22" s="98">
        <f t="shared" si="5"/>
        <v>5</v>
      </c>
      <c r="AL22" s="98">
        <f t="shared" si="5"/>
        <v>6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199996</v>
      </c>
      <c r="AS22" s="80">
        <f>ROUND(IF(AR22="","",RANK(AR22,AR21:AR24,0)+ROW(A12)%%),0)</f>
        <v>3</v>
      </c>
      <c r="AT22" s="71" t="str">
        <f t="shared" si="6"/>
        <v>Dänemark</v>
      </c>
      <c r="AU22" s="71">
        <f t="shared" si="6"/>
        <v>2</v>
      </c>
      <c r="AV22" s="71">
        <f t="shared" si="6"/>
        <v>5</v>
      </c>
      <c r="AW22" s="71">
        <f t="shared" si="6"/>
        <v>6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5</v>
      </c>
      <c r="BE22" s="37">
        <f>VLOOKUP(2,AS21:AW24,4,FALSE)</f>
        <v>6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1</v>
      </c>
      <c r="CE22" s="98">
        <f>IF(E22=Spielplan!E22,IF(G22=Spielplan!G22,Punktemodus!$B$5,0),0)</f>
        <v>0</v>
      </c>
      <c r="CF22" s="117">
        <f>IF(Spielplan!E22&lt;&gt;"",SUM(BZ22:CE22),0)</f>
        <v>6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2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2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2</v>
      </c>
      <c r="X23" s="113"/>
      <c r="Y23" s="98"/>
      <c r="Z23" s="186">
        <f>O27</f>
        <v>6</v>
      </c>
      <c r="AA23" s="186">
        <f>S27</f>
        <v>5</v>
      </c>
      <c r="AB23" s="186">
        <f>W27</f>
        <v>3</v>
      </c>
      <c r="AC23" s="186">
        <f>AA23-AB23</f>
        <v>2</v>
      </c>
      <c r="AD23" s="187"/>
      <c r="AE23" s="187"/>
      <c r="AF23" s="187"/>
      <c r="AG23" s="181">
        <f>Z23*100000+AA23*10-AB23*9</f>
        <v>600023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6</v>
      </c>
      <c r="AK23" s="186">
        <f t="shared" si="5"/>
        <v>5</v>
      </c>
      <c r="AL23" s="186">
        <f t="shared" si="5"/>
        <v>3</v>
      </c>
      <c r="AM23" s="71"/>
      <c r="AN23" s="176">
        <f>IF(AJ21=AK23,IF(E23&gt;G23,1000,0),0)</f>
        <v>1000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600023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6</v>
      </c>
      <c r="AV23" s="71">
        <f t="shared" si="6"/>
        <v>5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Dänemark</v>
      </c>
      <c r="BC23" s="123"/>
      <c r="BD23" s="124">
        <f>VLOOKUP(3,AS21:AW24,3,FALSE)</f>
        <v>2</v>
      </c>
      <c r="BE23" s="124">
        <f>VLOOKUP(3,AS21:AW24,4,FALSE)</f>
        <v>5</v>
      </c>
      <c r="BF23" s="116" t="s">
        <v>13</v>
      </c>
      <c r="BG23" s="124">
        <f>VLOOKUP(3,AS21:AW24,5,FALSE)</f>
        <v>6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2</v>
      </c>
      <c r="BO23" s="116" t="s">
        <v>13</v>
      </c>
      <c r="BP23" s="214">
        <v>3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0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0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2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2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2</v>
      </c>
      <c r="Y24" s="98"/>
      <c r="Z24" s="183">
        <f>P27</f>
        <v>2</v>
      </c>
      <c r="AA24" s="183">
        <f>T27</f>
        <v>4</v>
      </c>
      <c r="AB24" s="183">
        <f>X27</f>
        <v>6</v>
      </c>
      <c r="AC24" s="183">
        <f>AA24-AB24</f>
        <v>-2</v>
      </c>
      <c r="AD24" s="184"/>
      <c r="AE24" s="184"/>
      <c r="AF24" s="184"/>
      <c r="AG24" s="181">
        <f>Z24*100000+AA24*10-AB24*9</f>
        <v>199986</v>
      </c>
      <c r="AH24" s="185">
        <f>IF(AG24="","",RANK(AG24,AG21:AG24,0)+ROW(A12)%%)</f>
        <v>4.0011999999999999</v>
      </c>
      <c r="AI24" s="185" t="str">
        <f>H22</f>
        <v>Portugal</v>
      </c>
      <c r="AJ24" s="183">
        <f t="shared" si="5"/>
        <v>2</v>
      </c>
      <c r="AK24" s="183">
        <f t="shared" si="5"/>
        <v>4</v>
      </c>
      <c r="AL24" s="183">
        <f t="shared" si="5"/>
        <v>6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199986</v>
      </c>
      <c r="AS24" s="80">
        <f>ROUND(IF(AR24="","",RANK(AR24,AR21:AR24,0)+ROW(L15)%%),0)</f>
        <v>4</v>
      </c>
      <c r="AT24" s="71" t="str">
        <f t="shared" si="6"/>
        <v>Portugal</v>
      </c>
      <c r="AU24" s="71">
        <f t="shared" si="6"/>
        <v>2</v>
      </c>
      <c r="AV24" s="71">
        <f t="shared" si="6"/>
        <v>4</v>
      </c>
      <c r="AW24" s="71">
        <f t="shared" si="6"/>
        <v>6</v>
      </c>
      <c r="AX24" s="71"/>
      <c r="AY24" s="71"/>
      <c r="AZ24" s="98"/>
      <c r="BA24" s="122">
        <v>4</v>
      </c>
      <c r="BB24" s="226" t="str">
        <f>IF(G22="",H22,VLOOKUP(4,AS21:AT24,2,FALSE))</f>
        <v>Portugal</v>
      </c>
      <c r="BC24" s="123"/>
      <c r="BD24" s="124">
        <f>VLOOKUP(4,AS21:AW24,3,FALSE)</f>
        <v>2</v>
      </c>
      <c r="BE24" s="124">
        <f>VLOOKUP(4,AS21:AW24,4,FALSE)</f>
        <v>4</v>
      </c>
      <c r="BF24" s="116" t="s">
        <v>13</v>
      </c>
      <c r="BG24" s="124">
        <f>VLOOKUP(4,AS21:AW24,5,FALSE)</f>
        <v>6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1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1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2</v>
      </c>
      <c r="H25" s="39" t="str">
        <f>H22</f>
        <v>Portugal</v>
      </c>
      <c r="I25" s="40"/>
      <c r="J25" s="98"/>
      <c r="K25" s="98"/>
      <c r="L25" s="104">
        <f t="shared" si="4"/>
        <v>0</v>
      </c>
      <c r="M25" s="113">
        <f>IF($E25="",0,IF($E25&gt;$G25,3,IF($E25=G25,1,0)))</f>
        <v>1</v>
      </c>
      <c r="N25" s="113"/>
      <c r="O25" s="113"/>
      <c r="P25" s="113">
        <f>IF($G25="",0,IF($E25&gt;$G25,0,IF($E25=$G25,1,3)))</f>
        <v>1</v>
      </c>
      <c r="Q25" s="113">
        <f>E25</f>
        <v>2</v>
      </c>
      <c r="R25" s="113"/>
      <c r="S25" s="113"/>
      <c r="T25" s="113">
        <f>G25</f>
        <v>2</v>
      </c>
      <c r="U25" s="113">
        <f>G25</f>
        <v>2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501015</v>
      </c>
      <c r="AO25" s="176">
        <f>AG22+SUM(AO21:AO24)</f>
        <v>199996</v>
      </c>
      <c r="AP25" s="176">
        <f>AG23+SUM(AP21:AP24)</f>
        <v>600023</v>
      </c>
      <c r="AQ25" s="176">
        <f>AG24+SUM(AQ21:AQ24)</f>
        <v>199986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Frankreich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1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2</v>
      </c>
      <c r="T26" s="113"/>
      <c r="U26" s="113"/>
      <c r="V26" s="113">
        <f>G26</f>
        <v>2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1</v>
      </c>
      <c r="CE26" s="98">
        <f>IF(E26=Spielplan!E26,IF(G26=Spielplan!G26,Punktemodus!$B$5,0),0)</f>
        <v>2</v>
      </c>
      <c r="CF26" s="117">
        <f>IF(Spielplan!E26&lt;&gt;"",SUM(BZ26:CE26),0)</f>
        <v>9</v>
      </c>
      <c r="CG26" s="98"/>
      <c r="CH26" s="105" t="s">
        <v>137</v>
      </c>
      <c r="CI26" s="98" t="str">
        <f>BQ25</f>
        <v>Frankreich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5</v>
      </c>
      <c r="N27" s="107">
        <f t="shared" si="7"/>
        <v>2</v>
      </c>
      <c r="O27" s="107">
        <f t="shared" si="7"/>
        <v>6</v>
      </c>
      <c r="P27" s="107">
        <f t="shared" si="7"/>
        <v>2</v>
      </c>
      <c r="Q27" s="107">
        <f t="shared" si="7"/>
        <v>6</v>
      </c>
      <c r="R27" s="107">
        <f t="shared" si="7"/>
        <v>5</v>
      </c>
      <c r="S27" s="107">
        <f t="shared" si="7"/>
        <v>5</v>
      </c>
      <c r="T27" s="107">
        <f t="shared" si="7"/>
        <v>4</v>
      </c>
      <c r="U27" s="107">
        <f t="shared" si="7"/>
        <v>5</v>
      </c>
      <c r="V27" s="107">
        <f t="shared" si="7"/>
        <v>6</v>
      </c>
      <c r="W27" s="107">
        <f t="shared" si="7"/>
        <v>3</v>
      </c>
      <c r="X27" s="107">
        <f t="shared" si="7"/>
        <v>6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17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6</v>
      </c>
      <c r="AB32" s="179">
        <f>U38</f>
        <v>3</v>
      </c>
      <c r="AC32" s="179">
        <f>AA32-AB32</f>
        <v>3</v>
      </c>
      <c r="AD32" s="180"/>
      <c r="AE32" s="180"/>
      <c r="AF32" s="180"/>
      <c r="AG32" s="181">
        <f>Z32*100000+AA32*10-AB32*9</f>
        <v>700033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6</v>
      </c>
      <c r="AL32" s="179">
        <f t="shared" si="9"/>
        <v>3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700033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6</v>
      </c>
      <c r="AW32" s="71">
        <f t="shared" si="10"/>
        <v>3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6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Spanien</v>
      </c>
      <c r="BM32" s="70"/>
      <c r="BN32" s="214">
        <v>3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Spanien</v>
      </c>
      <c r="CJ32" s="98" t="str">
        <f>Spielplan!BL32</f>
        <v>Spanien</v>
      </c>
      <c r="CK32" s="98">
        <f>IF(CJ32=CI32,Punktemodus!$B$17,0)</f>
        <v>15</v>
      </c>
      <c r="CL32" s="98">
        <f>IF(CJ32=CI33,Punktemodus!$B$17,0)</f>
        <v>0</v>
      </c>
      <c r="CM32" s="119">
        <f>CK32+CL32+CK33+CL33</f>
        <v>15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1</v>
      </c>
      <c r="U33" s="113"/>
      <c r="V33" s="113"/>
      <c r="W33" s="113">
        <f>G33</f>
        <v>1</v>
      </c>
      <c r="X33" s="113">
        <f>E33</f>
        <v>0</v>
      </c>
      <c r="Y33" s="98"/>
      <c r="Z33" s="98">
        <f>N38</f>
        <v>3</v>
      </c>
      <c r="AA33" s="98">
        <f>R38</f>
        <v>4</v>
      </c>
      <c r="AB33" s="98">
        <f>V38</f>
        <v>5</v>
      </c>
      <c r="AC33" s="98">
        <f>AA33-AB33</f>
        <v>-1</v>
      </c>
      <c r="AD33" s="104"/>
      <c r="AE33" s="104"/>
      <c r="AF33" s="104"/>
      <c r="AG33" s="181">
        <f>Z33*100000+AA33*10-AB33*9</f>
        <v>299995</v>
      </c>
      <c r="AH33" s="107">
        <f>IF(AG33="","",RANK(AG33,AG32:AG35,0)+ROW(A23)%%)</f>
        <v>3.0023</v>
      </c>
      <c r="AI33" s="107" t="str">
        <f>H32</f>
        <v>Italien</v>
      </c>
      <c r="AJ33" s="98">
        <f t="shared" si="9"/>
        <v>3</v>
      </c>
      <c r="AK33" s="98">
        <f t="shared" si="9"/>
        <v>4</v>
      </c>
      <c r="AL33" s="98">
        <f t="shared" si="9"/>
        <v>5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300995</v>
      </c>
      <c r="AS33" s="80">
        <f>ROUND(IF(AR33="","",RANK(AR33,AR32:AR35,0)+ROW(A23)%%),0)</f>
        <v>3</v>
      </c>
      <c r="AT33" s="71" t="str">
        <f t="shared" si="10"/>
        <v>Italien</v>
      </c>
      <c r="AU33" s="71">
        <f t="shared" si="10"/>
        <v>3</v>
      </c>
      <c r="AV33" s="71">
        <f t="shared" si="10"/>
        <v>4</v>
      </c>
      <c r="AW33" s="71">
        <f t="shared" si="10"/>
        <v>5</v>
      </c>
      <c r="AX33" s="71"/>
      <c r="AY33" s="71"/>
      <c r="AZ33" s="98"/>
      <c r="BA33" s="52">
        <v>2</v>
      </c>
      <c r="BB33" s="221" t="str">
        <f>IF(G32="",H32,VLOOKUP(2,AS32:AT35,2,FALSE))</f>
        <v>Irland</v>
      </c>
      <c r="BC33" s="11"/>
      <c r="BD33" s="54">
        <f>VLOOKUP(2,AS32:AW35,3,FALSE)</f>
        <v>4</v>
      </c>
      <c r="BE33" s="55">
        <f>VLOOKUP(2,AS32:AW35,4,FALSE)</f>
        <v>4</v>
      </c>
      <c r="BF33" s="116" t="s">
        <v>13</v>
      </c>
      <c r="BG33" s="55">
        <f>VLOOKUP(2,AS32:AW35,5,FALSE)</f>
        <v>4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2</v>
      </c>
      <c r="H34" s="23" t="str">
        <f>C33</f>
        <v>Irland</v>
      </c>
      <c r="I34" s="50"/>
      <c r="J34" s="98"/>
      <c r="K34" s="98"/>
      <c r="L34" s="104">
        <f t="shared" si="8"/>
        <v>0</v>
      </c>
      <c r="M34" s="113">
        <f>IF($E34="",0,IF($E34&gt;$G34,3,IF($E34=G34,1,0)))</f>
        <v>1</v>
      </c>
      <c r="N34" s="113"/>
      <c r="O34" s="113">
        <f>IF($G34="",0,IF($E34&gt;$G34,0,IF($E34=$G34,1,3)))</f>
        <v>1</v>
      </c>
      <c r="P34" s="113"/>
      <c r="Q34" s="113">
        <f>E34</f>
        <v>2</v>
      </c>
      <c r="R34" s="113"/>
      <c r="S34" s="113">
        <f>G34</f>
        <v>2</v>
      </c>
      <c r="T34" s="113"/>
      <c r="U34" s="113">
        <f>G34</f>
        <v>2</v>
      </c>
      <c r="V34" s="113"/>
      <c r="W34" s="113">
        <f>E34</f>
        <v>2</v>
      </c>
      <c r="X34" s="113"/>
      <c r="Y34" s="98"/>
      <c r="Z34" s="186">
        <f>O38</f>
        <v>4</v>
      </c>
      <c r="AA34" s="186">
        <f>S38</f>
        <v>4</v>
      </c>
      <c r="AB34" s="186">
        <f>W38</f>
        <v>4</v>
      </c>
      <c r="AC34" s="186">
        <f>AA34-AB34</f>
        <v>0</v>
      </c>
      <c r="AD34" s="187"/>
      <c r="AE34" s="187"/>
      <c r="AF34" s="187"/>
      <c r="AG34" s="181">
        <f>Z34*100000+AA34*10-AB34*9</f>
        <v>400004</v>
      </c>
      <c r="AH34" s="188">
        <f>IF(AG34="","",RANK(AG34,AG32:AG35,0)+ROW(A23)%%)</f>
        <v>2.0023</v>
      </c>
      <c r="AI34" s="188" t="str">
        <f>C33</f>
        <v>Irland</v>
      </c>
      <c r="AJ34" s="186">
        <f t="shared" si="9"/>
        <v>4</v>
      </c>
      <c r="AK34" s="186">
        <f t="shared" si="9"/>
        <v>4</v>
      </c>
      <c r="AL34" s="186">
        <f t="shared" si="9"/>
        <v>4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400004</v>
      </c>
      <c r="AS34" s="80">
        <f>ROUND(IF(AR34="","",RANK(AR34,AR32:AR35,0)+ROW(A23)%%),0)</f>
        <v>2</v>
      </c>
      <c r="AT34" s="71" t="str">
        <f t="shared" si="10"/>
        <v>Irland</v>
      </c>
      <c r="AU34" s="71">
        <f t="shared" si="10"/>
        <v>4</v>
      </c>
      <c r="AV34" s="71">
        <f t="shared" si="10"/>
        <v>4</v>
      </c>
      <c r="AW34" s="71">
        <f t="shared" si="10"/>
        <v>4</v>
      </c>
      <c r="AX34" s="71"/>
      <c r="AY34" s="71"/>
      <c r="AZ34" s="98"/>
      <c r="BA34" s="122">
        <v>3</v>
      </c>
      <c r="BB34" s="226" t="str">
        <f>IF(E33="",C33,VLOOKUP(3,AS32:AT35,2,FALSE))</f>
        <v>Italien</v>
      </c>
      <c r="BC34" s="123"/>
      <c r="BD34" s="124">
        <f>VLOOKUP(3,AS32:AW35,3,FALSE)</f>
        <v>3</v>
      </c>
      <c r="BE34" s="124">
        <f>VLOOKUP(3,AS32:AW35,4,FALSE)</f>
        <v>4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0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0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3</v>
      </c>
      <c r="AA35" s="183">
        <f>T38</f>
        <v>2</v>
      </c>
      <c r="AB35" s="183">
        <f>X38</f>
        <v>4</v>
      </c>
      <c r="AC35" s="183">
        <f>AA35-AB35</f>
        <v>-2</v>
      </c>
      <c r="AD35" s="184"/>
      <c r="AE35" s="184"/>
      <c r="AF35" s="184"/>
      <c r="AG35" s="181">
        <f>Z35*100000+AA35*10-AB35*9</f>
        <v>299984</v>
      </c>
      <c r="AH35" s="185">
        <f>IF(AG35="","",RANK(AG35,AG32:AG35,0)+ROW(A23)%%)</f>
        <v>4.0023</v>
      </c>
      <c r="AI35" s="185" t="str">
        <f>H33</f>
        <v>Kroatien</v>
      </c>
      <c r="AJ35" s="183">
        <f t="shared" si="9"/>
        <v>3</v>
      </c>
      <c r="AK35" s="183">
        <f t="shared" si="9"/>
        <v>2</v>
      </c>
      <c r="AL35" s="183">
        <f t="shared" si="9"/>
        <v>4</v>
      </c>
      <c r="AM35" s="71"/>
      <c r="AN35" s="176">
        <f>IF(AJ32=AJ35,IF(E36&gt;G36,1000,0),0)</f>
        <v>0</v>
      </c>
      <c r="AO35" s="176">
        <f>IF(AJ33=AJ35,IF(E35&gt;G35,1000,0),0)</f>
        <v>1000</v>
      </c>
      <c r="AP35" s="176">
        <f>IF(AJ34=AJ35,IF(E33&gt;G33,1000,0),0)</f>
        <v>0</v>
      </c>
      <c r="AQ35" s="175"/>
      <c r="AR35" s="176">
        <f>AQ36</f>
        <v>299984</v>
      </c>
      <c r="AS35" s="80">
        <f>ROUND(IF(AR35="","",RANK(AR35,AR32:AR35,0)+ROW(L26)%%),0)</f>
        <v>4</v>
      </c>
      <c r="AT35" s="71" t="str">
        <f t="shared" si="10"/>
        <v>Kroatien</v>
      </c>
      <c r="AU35" s="71">
        <f t="shared" si="10"/>
        <v>3</v>
      </c>
      <c r="AV35" s="71">
        <f t="shared" si="10"/>
        <v>2</v>
      </c>
      <c r="AW35" s="71">
        <f t="shared" si="10"/>
        <v>4</v>
      </c>
      <c r="AX35" s="71"/>
      <c r="AY35" s="71"/>
      <c r="AZ35" s="98"/>
      <c r="BA35" s="122">
        <v>4</v>
      </c>
      <c r="BB35" s="226" t="str">
        <f>IF(G33="",H33,VLOOKUP(4,AS32:AT35,2,FALSE))</f>
        <v>Kroatien</v>
      </c>
      <c r="BC35" s="123"/>
      <c r="BD35" s="124">
        <f>VLOOKUP(4,AS32:AW35,3,FALSE)</f>
        <v>3</v>
      </c>
      <c r="BE35" s="124">
        <f>VLOOKUP(4,AS32:AW35,4,FALSE)</f>
        <v>2</v>
      </c>
      <c r="BF35" s="116" t="s">
        <v>13</v>
      </c>
      <c r="BG35" s="124">
        <f>VLOOKUP(4,AS32:AW35,5,FALSE)</f>
        <v>4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700033</v>
      </c>
      <c r="AO36" s="176">
        <f>AG33+SUM(AO32:AO35)</f>
        <v>300995</v>
      </c>
      <c r="AP36" s="176">
        <f>AG34+SUM(AP32:AP35)</f>
        <v>400004</v>
      </c>
      <c r="AQ36" s="176">
        <f>AG35+SUM(AQ32:AQ35)</f>
        <v>299984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2</v>
      </c>
      <c r="H37" s="10" t="str">
        <f>C33</f>
        <v>Irland</v>
      </c>
      <c r="I37" s="11"/>
      <c r="J37" s="98"/>
      <c r="K37" s="98"/>
      <c r="L37" s="104">
        <f t="shared" si="8"/>
        <v>-1</v>
      </c>
      <c r="M37" s="113"/>
      <c r="N37" s="113">
        <f>IF($E37="",0,IF($E37&gt;$G37,3,IF($E37=$G37,1,0)))</f>
        <v>0</v>
      </c>
      <c r="O37" s="113">
        <f>IF($G37="",0,IF($E37&gt;$G37,0,IF($E37=$G37,1,3)))</f>
        <v>3</v>
      </c>
      <c r="P37" s="113"/>
      <c r="Q37" s="113"/>
      <c r="R37" s="113">
        <f>E37</f>
        <v>1</v>
      </c>
      <c r="S37" s="113">
        <f>G37</f>
        <v>2</v>
      </c>
      <c r="T37" s="113"/>
      <c r="U37" s="113"/>
      <c r="V37" s="113">
        <f>G37</f>
        <v>2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3</v>
      </c>
      <c r="O38" s="107">
        <f t="shared" si="11"/>
        <v>4</v>
      </c>
      <c r="P38" s="107">
        <f t="shared" si="11"/>
        <v>3</v>
      </c>
      <c r="Q38" s="107">
        <f t="shared" si="11"/>
        <v>6</v>
      </c>
      <c r="R38" s="107">
        <f t="shared" si="11"/>
        <v>4</v>
      </c>
      <c r="S38" s="107">
        <f t="shared" si="11"/>
        <v>4</v>
      </c>
      <c r="T38" s="107">
        <f t="shared" si="11"/>
        <v>2</v>
      </c>
      <c r="U38" s="107">
        <f t="shared" si="11"/>
        <v>3</v>
      </c>
      <c r="V38" s="107">
        <f t="shared" si="11"/>
        <v>5</v>
      </c>
      <c r="W38" s="107">
        <f t="shared" si="11"/>
        <v>4</v>
      </c>
      <c r="X38" s="107">
        <f t="shared" si="1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13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Spanien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Spanien</v>
      </c>
      <c r="CJ40" s="98" t="str">
        <f>Spielplan!BK39</f>
        <v>Spanien</v>
      </c>
      <c r="CK40" s="98">
        <f>IF(CJ40=CI40,Punktemodus!$B$19,0)</f>
        <v>20</v>
      </c>
      <c r="CL40" s="98"/>
      <c r="CM40" s="119">
        <f>CK40</f>
        <v>20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84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7</v>
      </c>
      <c r="AB43" s="179">
        <f>U49</f>
        <v>4</v>
      </c>
      <c r="AC43" s="179">
        <f>AA43-AB43</f>
        <v>3</v>
      </c>
      <c r="AD43" s="180"/>
      <c r="AE43" s="180"/>
      <c r="AF43" s="180"/>
      <c r="AG43" s="181">
        <f>Z43*100000+AA43*10-AB43*9</f>
        <v>700034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7</v>
      </c>
      <c r="AL43" s="179">
        <f t="shared" si="13"/>
        <v>4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700034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7</v>
      </c>
      <c r="AW43" s="71">
        <f t="shared" si="14"/>
        <v>4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7</v>
      </c>
      <c r="BF43" s="116" t="s">
        <v>13</v>
      </c>
      <c r="BG43" s="63">
        <f>VLOOKUP(1,AS43:AW46,5,FALSE)</f>
        <v>4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4</v>
      </c>
      <c r="AA44" s="98">
        <f>R49</f>
        <v>5</v>
      </c>
      <c r="AB44" s="98">
        <f>V49</f>
        <v>5</v>
      </c>
      <c r="AC44" s="98">
        <f>AA44-AB44</f>
        <v>0</v>
      </c>
      <c r="AD44" s="104"/>
      <c r="AE44" s="104"/>
      <c r="AF44" s="104"/>
      <c r="AG44" s="181">
        <f>Z44*100000+AA44*10-AB44*9</f>
        <v>400005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5</v>
      </c>
      <c r="AL44" s="98">
        <f t="shared" si="13"/>
        <v>5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400005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5</v>
      </c>
      <c r="AW44" s="71">
        <f t="shared" si="14"/>
        <v>5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5</v>
      </c>
      <c r="BF44" s="116" t="s">
        <v>13</v>
      </c>
      <c r="BG44" s="67">
        <f>VLOOKUP(2,AS43:AW46,5,FALSE)</f>
        <v>5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62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3</v>
      </c>
      <c r="F45" s="115" t="s">
        <v>13</v>
      </c>
      <c r="G45" s="214">
        <v>3</v>
      </c>
      <c r="H45" s="58" t="str">
        <f>C44</f>
        <v>Ukraine</v>
      </c>
      <c r="I45" s="59"/>
      <c r="J45" s="98"/>
      <c r="K45" s="98"/>
      <c r="L45" s="104">
        <f t="shared" si="1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3</v>
      </c>
      <c r="R45" s="113"/>
      <c r="S45" s="113">
        <f>G45</f>
        <v>3</v>
      </c>
      <c r="T45" s="113"/>
      <c r="U45" s="113">
        <f>G45</f>
        <v>3</v>
      </c>
      <c r="V45" s="113"/>
      <c r="W45" s="113">
        <f>E45</f>
        <v>3</v>
      </c>
      <c r="X45" s="113"/>
      <c r="Y45" s="98"/>
      <c r="Z45" s="186">
        <f>O49</f>
        <v>1</v>
      </c>
      <c r="AA45" s="186">
        <f>S49</f>
        <v>5</v>
      </c>
      <c r="AB45" s="186">
        <f>W49</f>
        <v>7</v>
      </c>
      <c r="AC45" s="186">
        <f>AA45-AB45</f>
        <v>-2</v>
      </c>
      <c r="AD45" s="187"/>
      <c r="AE45" s="187"/>
      <c r="AF45" s="187"/>
      <c r="AG45" s="181">
        <f>Z45*100000+AA45*10-AB45*9</f>
        <v>99987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1</v>
      </c>
      <c r="AK45" s="186">
        <f t="shared" si="13"/>
        <v>5</v>
      </c>
      <c r="AL45" s="186">
        <f t="shared" si="13"/>
        <v>7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99987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1</v>
      </c>
      <c r="AV45" s="71">
        <f t="shared" si="14"/>
        <v>5</v>
      </c>
      <c r="AW45" s="71">
        <f t="shared" si="14"/>
        <v>7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4</v>
      </c>
      <c r="BE45" s="124">
        <f>VLOOKUP(3,AS43:AW46,4,FALSE)</f>
        <v>4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29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0</v>
      </c>
      <c r="CE45" s="98">
        <f>IF(E45=Spielplan!E45,IF(G45=Spielplan!G45,Punktemodus!$B$5,0),0)</f>
        <v>0</v>
      </c>
      <c r="CF45" s="117">
        <f>IF(Spielplan!E45&lt;&gt;"",SUM(BZ45:CE45),0)</f>
        <v>0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2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2</v>
      </c>
      <c r="S46" s="113"/>
      <c r="T46" s="113">
        <f>G46</f>
        <v>2</v>
      </c>
      <c r="U46" s="113"/>
      <c r="V46" s="113">
        <f>G46</f>
        <v>2</v>
      </c>
      <c r="W46" s="113"/>
      <c r="X46" s="113">
        <f>E46</f>
        <v>2</v>
      </c>
      <c r="Y46" s="98"/>
      <c r="Z46" s="183">
        <f>P49</f>
        <v>4</v>
      </c>
      <c r="AA46" s="183">
        <f>T49</f>
        <v>4</v>
      </c>
      <c r="AB46" s="183">
        <f>X49</f>
        <v>5</v>
      </c>
      <c r="AC46" s="183">
        <f>AA46-AB46</f>
        <v>-1</v>
      </c>
      <c r="AD46" s="184"/>
      <c r="AE46" s="184"/>
      <c r="AF46" s="184"/>
      <c r="AG46" s="181">
        <f>Z46*100000+AA46*10-AB46*9</f>
        <v>399995</v>
      </c>
      <c r="AH46" s="185">
        <f>IF(AG46="","",RANK(AG46,AG43:AG46,0)+ROW(A34)%%)</f>
        <v>3.0034000000000001</v>
      </c>
      <c r="AI46" s="185" t="str">
        <f>H44</f>
        <v>Schweden</v>
      </c>
      <c r="AJ46" s="183">
        <f t="shared" si="13"/>
        <v>4</v>
      </c>
      <c r="AK46" s="183">
        <f t="shared" si="13"/>
        <v>4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399995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4</v>
      </c>
      <c r="AV46" s="71">
        <f t="shared" si="14"/>
        <v>4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1</v>
      </c>
      <c r="BE46" s="124">
        <f>VLOOKUP(4,AS43:AW46,4,FALSE)</f>
        <v>5</v>
      </c>
      <c r="BF46" s="116" t="s">
        <v>13</v>
      </c>
      <c r="BG46" s="124">
        <f>VLOOKUP(4,AS43:AW46,5,FALSE)</f>
        <v>7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1</v>
      </c>
      <c r="CE46" s="98">
        <f>IF(E46=Spielplan!E46,IF(G46=Spielplan!G46,Punktemodus!$B$5,0),0)</f>
        <v>0</v>
      </c>
      <c r="CF46" s="117">
        <f>IF(Spielplan!E46&lt;&gt;"",SUM(BZ46:CE46),0)</f>
        <v>1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700034</v>
      </c>
      <c r="AO47" s="176">
        <f>AG44+SUM(AO43:AO46)</f>
        <v>400005</v>
      </c>
      <c r="AP47" s="176">
        <f>AG45+SUM(AP43:AP46)</f>
        <v>99987</v>
      </c>
      <c r="AQ47" s="176">
        <f>AG46+SUM(AQ43:AQ46)</f>
        <v>399995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15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20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4</v>
      </c>
      <c r="O49" s="107">
        <f t="shared" si="15"/>
        <v>1</v>
      </c>
      <c r="P49" s="107">
        <f t="shared" si="15"/>
        <v>4</v>
      </c>
      <c r="Q49" s="107">
        <f t="shared" si="15"/>
        <v>7</v>
      </c>
      <c r="R49" s="107">
        <f t="shared" si="15"/>
        <v>5</v>
      </c>
      <c r="S49" s="107">
        <f t="shared" si="15"/>
        <v>5</v>
      </c>
      <c r="T49" s="107">
        <f t="shared" si="15"/>
        <v>4</v>
      </c>
      <c r="U49" s="107">
        <f t="shared" si="15"/>
        <v>4</v>
      </c>
      <c r="V49" s="107">
        <f t="shared" si="15"/>
        <v>5</v>
      </c>
      <c r="W49" s="107">
        <f t="shared" si="15"/>
        <v>7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146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7</v>
      </c>
      <c r="CG49" s="118">
        <f>CF16+CF27+CF38+CF49</f>
        <v>62</v>
      </c>
      <c r="CH49" s="98"/>
      <c r="CI49" s="98"/>
      <c r="CJ49" s="98"/>
      <c r="CK49" s="98"/>
      <c r="CL49" s="98"/>
      <c r="CM49" s="121">
        <f>CM41+CG49</f>
        <v>146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G23" sqref="G2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379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/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Riccardo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Riccardo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7</v>
      </c>
      <c r="AA10" s="179">
        <f>Q16</f>
        <v>3</v>
      </c>
      <c r="AB10" s="179">
        <f>U16</f>
        <v>1</v>
      </c>
      <c r="AC10" s="179">
        <f>AA10-AB10</f>
        <v>2</v>
      </c>
      <c r="AD10" s="180"/>
      <c r="AE10" s="180"/>
      <c r="AF10" s="180"/>
      <c r="AG10" s="181">
        <f>Z10*100000+AA10*10-AB10*9</f>
        <v>700021</v>
      </c>
      <c r="AH10" s="182">
        <f>IF(AG10="","",RANK(AG10,AG10:AG13,0)+ROW(A1)%%)</f>
        <v>2.0001000000000002</v>
      </c>
      <c r="AI10" s="182" t="str">
        <f>C10</f>
        <v>Polen</v>
      </c>
      <c r="AJ10" s="179">
        <f t="shared" ref="AJ10:AL13" si="1">Z10</f>
        <v>7</v>
      </c>
      <c r="AK10" s="179">
        <f t="shared" si="1"/>
        <v>3</v>
      </c>
      <c r="AL10" s="179">
        <f t="shared" si="1"/>
        <v>1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700021</v>
      </c>
      <c r="AS10" s="80">
        <f>ROUND(IF(AR10="","",RANK(AR10,AR10:AR13,0)+ROW(A1)%%),0)</f>
        <v>2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3</v>
      </c>
      <c r="AW10" s="71">
        <f t="shared" si="2"/>
        <v>1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7</v>
      </c>
      <c r="BE10" s="20">
        <f>VLOOKUP(1,AS10:AW13,4,FALSE)</f>
        <v>5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Deutschland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Polen</v>
      </c>
      <c r="BC11" s="28"/>
      <c r="BD11" s="29">
        <f>VLOOKUP(2,AS10:AW13,3,FALSE)</f>
        <v>7</v>
      </c>
      <c r="BE11" s="30">
        <f>VLOOKUP(2,AS10:AW13,4,FALSE)</f>
        <v>3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Polen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5</v>
      </c>
      <c r="AB12" s="186">
        <f>W16</f>
        <v>2</v>
      </c>
      <c r="AC12" s="186">
        <f>AA12-AB12</f>
        <v>3</v>
      </c>
      <c r="AD12" s="187"/>
      <c r="AE12" s="187"/>
      <c r="AF12" s="187"/>
      <c r="AG12" s="181">
        <f>Z12*100000+AA12*10-AB12*9</f>
        <v>700032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7</v>
      </c>
      <c r="AK12" s="186">
        <f t="shared" si="1"/>
        <v>5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700032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7</v>
      </c>
      <c r="AV12" s="71">
        <f t="shared" si="2"/>
        <v>5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IF(E11="",C11,VLOOKUP(3,AS10:AT13,2,FALSE))</f>
        <v>Tschechien</v>
      </c>
      <c r="BC12" s="123"/>
      <c r="BD12" s="124">
        <f>VLOOKUP(3,AS10:AW13,3,FALSE)</f>
        <v>1</v>
      </c>
      <c r="BE12" s="124">
        <f>VLOOKUP(3,AS10:AW13,4,FALSE)</f>
        <v>2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Portugal</v>
      </c>
      <c r="BM12" s="42"/>
      <c r="BN12" s="214">
        <v>2</v>
      </c>
      <c r="BO12" s="116" t="s">
        <v>13</v>
      </c>
      <c r="BP12" s="214">
        <v>1</v>
      </c>
      <c r="BQ12" s="12" t="str">
        <f>BB11</f>
        <v>Polen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Portugal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4</v>
      </c>
      <c r="CM12" s="117">
        <f>IF(Spielplan!$G$48&lt;&gt;"",CK12+CL12+CK13+CL13,0)</f>
        <v>8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1</v>
      </c>
      <c r="F13" s="115" t="s">
        <v>13</v>
      </c>
      <c r="G13" s="214">
        <v>1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1</v>
      </c>
      <c r="S13" s="113"/>
      <c r="T13" s="113">
        <f>G13</f>
        <v>1</v>
      </c>
      <c r="U13" s="113"/>
      <c r="V13" s="113">
        <f>G13</f>
        <v>1</v>
      </c>
      <c r="W13" s="113"/>
      <c r="X13" s="113">
        <f>E13</f>
        <v>1</v>
      </c>
      <c r="Y13" s="98"/>
      <c r="Z13" s="183">
        <f>P16</f>
        <v>1</v>
      </c>
      <c r="AA13" s="183">
        <f>T16</f>
        <v>2</v>
      </c>
      <c r="AB13" s="183">
        <f>X16</f>
        <v>4</v>
      </c>
      <c r="AC13" s="183">
        <f>AA13-AB13</f>
        <v>-2</v>
      </c>
      <c r="AD13" s="184"/>
      <c r="AE13" s="184"/>
      <c r="AF13" s="184"/>
      <c r="AG13" s="181">
        <f>Z13*100000+AA13*10-AB13*9</f>
        <v>99984</v>
      </c>
      <c r="AH13" s="185">
        <f>IF(AG13="","",RANK(AG13,AG10:AG13,0)+ROW(A1)%%)</f>
        <v>3.0001000000000002</v>
      </c>
      <c r="AI13" s="185" t="str">
        <f>H11</f>
        <v>Tschechien</v>
      </c>
      <c r="AJ13" s="183">
        <f t="shared" si="1"/>
        <v>1</v>
      </c>
      <c r="AK13" s="183">
        <f t="shared" si="1"/>
        <v>2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99984</v>
      </c>
      <c r="AS13" s="80">
        <f>ROUND(IF(AR13="","",RANK(AR13,AR10:AR13,0)+ROW(L4)%%),0)</f>
        <v>3</v>
      </c>
      <c r="AT13" s="71" t="str">
        <f t="shared" si="2"/>
        <v>Tschechien</v>
      </c>
      <c r="AU13" s="71">
        <f t="shared" si="2"/>
        <v>1</v>
      </c>
      <c r="AV13" s="71">
        <f t="shared" si="2"/>
        <v>2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1</v>
      </c>
      <c r="BE13" s="124">
        <f>VLOOKUP(4,AS10:AW13,4,FALSE)</f>
        <v>1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1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1</v>
      </c>
      <c r="CG13" s="98"/>
      <c r="CH13" s="105" t="s">
        <v>125</v>
      </c>
      <c r="CI13" s="98" t="str">
        <f>BQ10</f>
        <v>Deutschland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4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1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700021</v>
      </c>
      <c r="AO14" s="176">
        <f>AG11+SUM(AO10:AO13)</f>
        <v>99974</v>
      </c>
      <c r="AP14" s="176">
        <f>AG12+SUM(AP10:AP13)</f>
        <v>700032</v>
      </c>
      <c r="AQ14" s="176">
        <f>AG13+SUM(AQ10:AQ13)</f>
        <v>99984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1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2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2</v>
      </c>
      <c r="T15" s="113"/>
      <c r="U15" s="113"/>
      <c r="V15" s="113">
        <f>G15</f>
        <v>2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7</v>
      </c>
      <c r="P16" s="107">
        <f t="shared" si="3"/>
        <v>1</v>
      </c>
      <c r="Q16" s="107">
        <f t="shared" si="3"/>
        <v>3</v>
      </c>
      <c r="R16" s="107">
        <f t="shared" si="3"/>
        <v>1</v>
      </c>
      <c r="S16" s="107">
        <f t="shared" si="3"/>
        <v>5</v>
      </c>
      <c r="T16" s="107">
        <f t="shared" si="3"/>
        <v>2</v>
      </c>
      <c r="U16" s="107">
        <f t="shared" si="3"/>
        <v>1</v>
      </c>
      <c r="V16" s="107">
        <f t="shared" si="3"/>
        <v>4</v>
      </c>
      <c r="W16" s="107">
        <f t="shared" si="3"/>
        <v>2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1</v>
      </c>
      <c r="BO16" s="116" t="s">
        <v>13</v>
      </c>
      <c r="BP16" s="214">
        <v>0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17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3</v>
      </c>
      <c r="F21" s="115" t="s">
        <v>13</v>
      </c>
      <c r="G21" s="214">
        <v>3</v>
      </c>
      <c r="H21" s="39" t="s">
        <v>85</v>
      </c>
      <c r="I21" s="40"/>
      <c r="J21" s="98"/>
      <c r="K21" s="98"/>
      <c r="L21" s="104">
        <f t="shared" ref="L21:L26" si="4">IF(E21-G21&gt;0,1,IF(G21=E21,0,-1))</f>
        <v>0</v>
      </c>
      <c r="M21" s="113">
        <f>IF($E21="",0,IF($E21&gt;$G21,3,IF($E21=G21,1,0)))</f>
        <v>1</v>
      </c>
      <c r="N21" s="113">
        <f>IF($G21="",0,IF($E21&gt;$G21,0,IF($E21=G21,1,3)))</f>
        <v>1</v>
      </c>
      <c r="O21" s="114"/>
      <c r="P21" s="114"/>
      <c r="Q21" s="113">
        <f>E21</f>
        <v>3</v>
      </c>
      <c r="R21" s="113">
        <f>G21</f>
        <v>3</v>
      </c>
      <c r="S21" s="113"/>
      <c r="T21" s="113"/>
      <c r="U21" s="113">
        <f>G21</f>
        <v>3</v>
      </c>
      <c r="V21" s="113">
        <f>E21</f>
        <v>3</v>
      </c>
      <c r="W21" s="113"/>
      <c r="X21" s="113"/>
      <c r="Y21" s="98"/>
      <c r="Z21" s="179">
        <f>M27</f>
        <v>1</v>
      </c>
      <c r="AA21" s="179">
        <f>Q27</f>
        <v>6</v>
      </c>
      <c r="AB21" s="179">
        <f>U27</f>
        <v>8</v>
      </c>
      <c r="AC21" s="179">
        <f>AA21-AB21</f>
        <v>-2</v>
      </c>
      <c r="AD21" s="180"/>
      <c r="AE21" s="180"/>
      <c r="AF21" s="180"/>
      <c r="AG21" s="181">
        <f>Z21*100000+AA21*10-AB21*9</f>
        <v>99988</v>
      </c>
      <c r="AH21" s="182">
        <f>IF(AG21="","",RANK(AG21,AG21:AG24,0)+ROW(A12)%%)</f>
        <v>3.0011999999999999</v>
      </c>
      <c r="AI21" s="182" t="str">
        <f>C21</f>
        <v>Niederlande</v>
      </c>
      <c r="AJ21" s="179">
        <f t="shared" ref="AJ21:AL24" si="5">Z21</f>
        <v>1</v>
      </c>
      <c r="AK21" s="179">
        <f t="shared" si="5"/>
        <v>6</v>
      </c>
      <c r="AL21" s="179">
        <f t="shared" si="5"/>
        <v>8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99988</v>
      </c>
      <c r="AS21" s="80">
        <f>ROUND(IF(AR21="","",RANK(AR21,AR21:AR24,0)+ROW(A12)%%),0)</f>
        <v>3</v>
      </c>
      <c r="AT21" s="71" t="str">
        <f t="shared" ref="AT21:AW24" si="6">AI21</f>
        <v>Niederlande</v>
      </c>
      <c r="AU21" s="71">
        <f t="shared" si="6"/>
        <v>1</v>
      </c>
      <c r="AV21" s="71">
        <f t="shared" si="6"/>
        <v>6</v>
      </c>
      <c r="AW21" s="71">
        <f t="shared" si="6"/>
        <v>8</v>
      </c>
      <c r="AX21" s="85"/>
      <c r="AY21" s="85"/>
      <c r="AZ21" s="98"/>
      <c r="BA21" s="41">
        <v>1</v>
      </c>
      <c r="BB21" s="218" t="str">
        <f>IF(E21="",C21,VLOOKUP(1,AS21:AT24,2,FALSE))</f>
        <v>Portugal</v>
      </c>
      <c r="BC21" s="40"/>
      <c r="BD21" s="43">
        <f>VLOOKUP(1,AS21:AW24,3,FALSE)</f>
        <v>9</v>
      </c>
      <c r="BE21" s="44">
        <f>VLOOKUP(1,AS21:AW24,4,FALSE)</f>
        <v>9</v>
      </c>
      <c r="BF21" s="116" t="s">
        <v>13</v>
      </c>
      <c r="BG21" s="44">
        <f>VLOOKUP(1,AS21:AW24,5,FALSE)</f>
        <v>3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3</v>
      </c>
      <c r="H22" s="32" t="s">
        <v>15</v>
      </c>
      <c r="I22" s="33"/>
      <c r="J22" s="98"/>
      <c r="K22" s="98"/>
      <c r="L22" s="104">
        <f t="shared" si="4"/>
        <v>-1</v>
      </c>
      <c r="M22" s="113"/>
      <c r="N22" s="113"/>
      <c r="O22" s="113">
        <f>IF($E22="",0,IF($E22&gt;$G22,3,IF($E22=$G22,1,0)))</f>
        <v>0</v>
      </c>
      <c r="P22" s="113">
        <f>IF($G22="",0,IF($E22&gt;$G22,0,IF($E22=$G22,1,3)))</f>
        <v>3</v>
      </c>
      <c r="Q22" s="113"/>
      <c r="R22" s="113"/>
      <c r="S22" s="113">
        <f>E22</f>
        <v>1</v>
      </c>
      <c r="T22" s="113">
        <f>G22</f>
        <v>3</v>
      </c>
      <c r="U22" s="113"/>
      <c r="V22" s="113"/>
      <c r="W22" s="113">
        <f>G22</f>
        <v>3</v>
      </c>
      <c r="X22" s="113">
        <f>E22</f>
        <v>1</v>
      </c>
      <c r="Y22" s="98"/>
      <c r="Z22" s="98">
        <f>N27</f>
        <v>1</v>
      </c>
      <c r="AA22" s="98">
        <f>R27</f>
        <v>4</v>
      </c>
      <c r="AB22" s="98">
        <f>V27</f>
        <v>8</v>
      </c>
      <c r="AC22" s="98">
        <f>AA22-AB22</f>
        <v>-4</v>
      </c>
      <c r="AD22" s="104"/>
      <c r="AE22" s="104"/>
      <c r="AF22" s="104"/>
      <c r="AG22" s="181">
        <f>Z22*100000+AA22*10-AB22*9</f>
        <v>99968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1</v>
      </c>
      <c r="AK22" s="98">
        <f t="shared" si="5"/>
        <v>4</v>
      </c>
      <c r="AL22" s="98">
        <f t="shared" si="5"/>
        <v>8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99968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1</v>
      </c>
      <c r="AV22" s="71">
        <f t="shared" si="6"/>
        <v>4</v>
      </c>
      <c r="AW22" s="71">
        <f t="shared" si="6"/>
        <v>8</v>
      </c>
      <c r="AX22" s="71"/>
      <c r="AY22" s="71"/>
      <c r="AZ22" s="98"/>
      <c r="BA22" s="34">
        <v>2</v>
      </c>
      <c r="BB22" s="219" t="str">
        <f>IF(G21="",H21,VLOOKUP(2,AS21:AT24,2,FALSE))</f>
        <v>Deutschland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5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6</v>
      </c>
      <c r="AA23" s="186">
        <f>S27</f>
        <v>5</v>
      </c>
      <c r="AB23" s="186">
        <f>W27</f>
        <v>5</v>
      </c>
      <c r="AC23" s="186">
        <f>AA23-AB23</f>
        <v>0</v>
      </c>
      <c r="AD23" s="187"/>
      <c r="AE23" s="187"/>
      <c r="AF23" s="187"/>
      <c r="AG23" s="181">
        <f>Z23*100000+AA23*10-AB23*9</f>
        <v>600005</v>
      </c>
      <c r="AH23" s="188">
        <f>IF(AG23="","",RANK(AG23,AG21:AG24,0)+ROW(A12)%%)</f>
        <v>2.0011999999999999</v>
      </c>
      <c r="AI23" s="188" t="str">
        <f>C22</f>
        <v>Deutschland</v>
      </c>
      <c r="AJ23" s="186">
        <f t="shared" si="5"/>
        <v>6</v>
      </c>
      <c r="AK23" s="186">
        <f t="shared" si="5"/>
        <v>5</v>
      </c>
      <c r="AL23" s="186">
        <f t="shared" si="5"/>
        <v>5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600005</v>
      </c>
      <c r="AS23" s="80">
        <f>ROUND(IF(AR23="","",RANK(AR23,AR21:AR24,0)+ROW(A12)%%),0)</f>
        <v>2</v>
      </c>
      <c r="AT23" s="71" t="str">
        <f t="shared" si="6"/>
        <v>Deutschland</v>
      </c>
      <c r="AU23" s="71">
        <f t="shared" si="6"/>
        <v>6</v>
      </c>
      <c r="AV23" s="71">
        <f t="shared" si="6"/>
        <v>5</v>
      </c>
      <c r="AW23" s="71">
        <f t="shared" si="6"/>
        <v>5</v>
      </c>
      <c r="AX23" s="71"/>
      <c r="AY23" s="71"/>
      <c r="AZ23" s="98"/>
      <c r="BA23" s="122">
        <v>3</v>
      </c>
      <c r="BB23" s="226" t="str">
        <f>IF(E22="",C22,VLOOKUP(3,AS21:AT24,2,FALSE))</f>
        <v>Niederlande</v>
      </c>
      <c r="BC23" s="123"/>
      <c r="BD23" s="124">
        <f>VLOOKUP(3,AS21:AW24,3,FALSE)</f>
        <v>1</v>
      </c>
      <c r="BE23" s="124">
        <f>VLOOKUP(3,AS21:AW24,4,FALSE)</f>
        <v>6</v>
      </c>
      <c r="BF23" s="116" t="s">
        <v>13</v>
      </c>
      <c r="BG23" s="124">
        <f>VLOOKUP(3,AS21:AW24,5,FALSE)</f>
        <v>8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Deutschland</v>
      </c>
      <c r="BM23" s="70"/>
      <c r="BN23" s="214">
        <v>1</v>
      </c>
      <c r="BO23" s="116" t="s">
        <v>13</v>
      </c>
      <c r="BP23" s="214">
        <v>0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Deutschland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10</v>
      </c>
      <c r="CM23" s="117">
        <f>CK23+CL23+CK24+CL24</f>
        <v>20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0</v>
      </c>
      <c r="Y24" s="98"/>
      <c r="Z24" s="183">
        <f>P27</f>
        <v>9</v>
      </c>
      <c r="AA24" s="183">
        <f>T27</f>
        <v>9</v>
      </c>
      <c r="AB24" s="183">
        <f>X27</f>
        <v>3</v>
      </c>
      <c r="AC24" s="183">
        <f>AA24-AB24</f>
        <v>6</v>
      </c>
      <c r="AD24" s="184"/>
      <c r="AE24" s="184"/>
      <c r="AF24" s="184"/>
      <c r="AG24" s="181">
        <f>Z24*100000+AA24*10-AB24*9</f>
        <v>900063</v>
      </c>
      <c r="AH24" s="185">
        <f>IF(AG24="","",RANK(AG24,AG21:AG24,0)+ROW(A12)%%)</f>
        <v>1.0012000000000001</v>
      </c>
      <c r="AI24" s="185" t="str">
        <f>H22</f>
        <v>Portugal</v>
      </c>
      <c r="AJ24" s="183">
        <f t="shared" si="5"/>
        <v>9</v>
      </c>
      <c r="AK24" s="183">
        <f t="shared" si="5"/>
        <v>9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900063</v>
      </c>
      <c r="AS24" s="80">
        <f>ROUND(IF(AR24="","",RANK(AR24,AR21:AR24,0)+ROW(L15)%%),0)</f>
        <v>1</v>
      </c>
      <c r="AT24" s="71" t="str">
        <f t="shared" si="6"/>
        <v>Portugal</v>
      </c>
      <c r="AU24" s="71">
        <f t="shared" si="6"/>
        <v>9</v>
      </c>
      <c r="AV24" s="71">
        <f t="shared" si="6"/>
        <v>9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1</v>
      </c>
      <c r="BE24" s="124">
        <f>VLOOKUP(4,AS21:AW24,4,FALSE)</f>
        <v>4</v>
      </c>
      <c r="BF24" s="116" t="s">
        <v>13</v>
      </c>
      <c r="BG24" s="124">
        <f>VLOOKUP(4,AS21:AW24,5,FALSE)</f>
        <v>8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Portugal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10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3</v>
      </c>
      <c r="H25" s="39" t="str">
        <f>H22</f>
        <v>Portugal</v>
      </c>
      <c r="I25" s="40"/>
      <c r="J25" s="98"/>
      <c r="K25" s="98"/>
      <c r="L25" s="104">
        <f t="shared" si="4"/>
        <v>-1</v>
      </c>
      <c r="M25" s="113">
        <f>IF($E25="",0,IF($E25&gt;$G25,3,IF($E25=G25,1,0)))</f>
        <v>0</v>
      </c>
      <c r="N25" s="113"/>
      <c r="O25" s="113"/>
      <c r="P25" s="113">
        <f>IF($G25="",0,IF($E25&gt;$G25,0,IF($E25=$G25,1,3)))</f>
        <v>3</v>
      </c>
      <c r="Q25" s="113">
        <f>E25</f>
        <v>2</v>
      </c>
      <c r="R25" s="113"/>
      <c r="S25" s="113"/>
      <c r="T25" s="113">
        <f>G25</f>
        <v>3</v>
      </c>
      <c r="U25" s="113">
        <f>G25</f>
        <v>3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99988</v>
      </c>
      <c r="AO25" s="176">
        <f>AG22+SUM(AO21:AO24)</f>
        <v>99968</v>
      </c>
      <c r="AP25" s="176">
        <f>AG23+SUM(AP21:AP24)</f>
        <v>600005</v>
      </c>
      <c r="AQ25" s="176">
        <f>AG24+SUM(AQ21:AQ24)</f>
        <v>900063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Portugal</v>
      </c>
      <c r="BM25" s="70"/>
      <c r="BN25" s="214">
        <v>3</v>
      </c>
      <c r="BO25" s="116" t="s">
        <v>13</v>
      </c>
      <c r="BP25" s="214">
        <v>2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5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5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1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1</v>
      </c>
      <c r="S26" s="113">
        <f>G26</f>
        <v>2</v>
      </c>
      <c r="T26" s="113"/>
      <c r="U26" s="113"/>
      <c r="V26" s="113">
        <f>G26</f>
        <v>2</v>
      </c>
      <c r="W26" s="113">
        <f>E26</f>
        <v>1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1</v>
      </c>
      <c r="CD26" s="98">
        <f>IF(G26=Spielplan!G26,Punktemodus!$B$7,0)</f>
        <v>1</v>
      </c>
      <c r="CE26" s="98">
        <f>IF(E26=Spielplan!E26,IF(G26=Spielplan!G26,Punktemodus!$B$5,0),0)</f>
        <v>2</v>
      </c>
      <c r="CF26" s="117">
        <f>IF(Spielplan!E26&lt;&gt;"",SUM(BZ26:CE26),0)</f>
        <v>9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1</v>
      </c>
      <c r="N27" s="107">
        <f t="shared" si="7"/>
        <v>1</v>
      </c>
      <c r="O27" s="107">
        <f t="shared" si="7"/>
        <v>6</v>
      </c>
      <c r="P27" s="107">
        <f t="shared" si="7"/>
        <v>9</v>
      </c>
      <c r="Q27" s="107">
        <f t="shared" si="7"/>
        <v>6</v>
      </c>
      <c r="R27" s="107">
        <f t="shared" si="7"/>
        <v>4</v>
      </c>
      <c r="S27" s="107">
        <f t="shared" si="7"/>
        <v>5</v>
      </c>
      <c r="T27" s="107">
        <f t="shared" si="7"/>
        <v>9</v>
      </c>
      <c r="U27" s="107">
        <f t="shared" si="7"/>
        <v>8</v>
      </c>
      <c r="V27" s="107">
        <f t="shared" si="7"/>
        <v>8</v>
      </c>
      <c r="W27" s="107">
        <f t="shared" si="7"/>
        <v>5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30</v>
      </c>
      <c r="CG27" s="98"/>
      <c r="CH27" s="98"/>
      <c r="CI27" s="98"/>
      <c r="CJ27" s="98"/>
      <c r="CK27" s="98"/>
      <c r="CL27" s="98"/>
      <c r="CM27" s="119">
        <f>SUM(CM23:CM26)</f>
        <v>30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7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700032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L35" si="9">Z32</f>
        <v>7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700032</v>
      </c>
      <c r="AS32" s="80">
        <f>ROUND(IF(AR32="","",RANK(AR32,AR32:AR35,0)+ROW(A23)%%),0)</f>
        <v>1</v>
      </c>
      <c r="AT32" s="71" t="str">
        <f t="shared" ref="AT32:AW35" si="10">AI32</f>
        <v>Spanien</v>
      </c>
      <c r="AU32" s="71">
        <f t="shared" si="10"/>
        <v>7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7</v>
      </c>
      <c r="BE32" s="26">
        <f>VLOOKUP(1,AS32:AW35,4,FALSE)</f>
        <v>5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Deutschland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Portugal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Deutschland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2</v>
      </c>
      <c r="F33" s="115" t="s">
        <v>13</v>
      </c>
      <c r="G33" s="214">
        <v>3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2</v>
      </c>
      <c r="T33" s="113">
        <f>G33</f>
        <v>3</v>
      </c>
      <c r="U33" s="113"/>
      <c r="V33" s="113"/>
      <c r="W33" s="113">
        <f>G33</f>
        <v>3</v>
      </c>
      <c r="X33" s="113">
        <f>E33</f>
        <v>2</v>
      </c>
      <c r="Y33" s="98"/>
      <c r="Z33" s="98">
        <f>N38</f>
        <v>6</v>
      </c>
      <c r="AA33" s="98">
        <f>R38</f>
        <v>4</v>
      </c>
      <c r="AB33" s="98">
        <f>V38</f>
        <v>3</v>
      </c>
      <c r="AC33" s="98">
        <f>AA33-AB33</f>
        <v>1</v>
      </c>
      <c r="AD33" s="104"/>
      <c r="AE33" s="104"/>
      <c r="AF33" s="104"/>
      <c r="AG33" s="181">
        <f>Z33*100000+AA33*10-AB33*9</f>
        <v>600013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9"/>
        <v>6</v>
      </c>
      <c r="AK33" s="98">
        <f t="shared" si="9"/>
        <v>4</v>
      </c>
      <c r="AL33" s="98">
        <f t="shared" si="9"/>
        <v>3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600013</v>
      </c>
      <c r="AS33" s="80">
        <f>ROUND(IF(AR33="","",RANK(AR33,AR32:AR35,0)+ROW(A23)%%),0)</f>
        <v>2</v>
      </c>
      <c r="AT33" s="71" t="str">
        <f t="shared" si="10"/>
        <v>Italien</v>
      </c>
      <c r="AU33" s="71">
        <f t="shared" si="10"/>
        <v>6</v>
      </c>
      <c r="AV33" s="71">
        <f t="shared" si="10"/>
        <v>4</v>
      </c>
      <c r="AW33" s="71">
        <f t="shared" si="10"/>
        <v>3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4</v>
      </c>
      <c r="BF33" s="116" t="s">
        <v>13</v>
      </c>
      <c r="BG33" s="55">
        <f>VLOOKUP(2,AS32:AW35,5,FALSE)</f>
        <v>3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1</v>
      </c>
      <c r="CE33" s="98">
        <f>IF(E33=Spielplan!E33,IF(G33=Spielplan!G33,Punktemodus!$B$5,0),0)</f>
        <v>0</v>
      </c>
      <c r="CF33" s="117">
        <f>IF(Spielplan!E33&lt;&gt;"",SUM(BZ33:CE33),0)</f>
        <v>6</v>
      </c>
      <c r="CG33" s="98"/>
      <c r="CH33" s="105"/>
      <c r="CI33" s="98" t="str">
        <f>BQ32</f>
        <v>Portugal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2</v>
      </c>
      <c r="AB34" s="186">
        <f>W38</f>
        <v>6</v>
      </c>
      <c r="AC34" s="186">
        <f>AA34-AB34</f>
        <v>-4</v>
      </c>
      <c r="AD34" s="187"/>
      <c r="AE34" s="187"/>
      <c r="AF34" s="187"/>
      <c r="AG34" s="181">
        <f>Z34*100000+AA34*10-AB34*9</f>
        <v>-34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2</v>
      </c>
      <c r="AL34" s="186">
        <f t="shared" si="9"/>
        <v>6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-34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2</v>
      </c>
      <c r="AW34" s="71">
        <f t="shared" si="10"/>
        <v>6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4</v>
      </c>
      <c r="BE34" s="124">
        <f>VLOOKUP(3,AS32:AW35,4,FALSE)</f>
        <v>5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2</v>
      </c>
      <c r="Y35" s="98"/>
      <c r="Z35" s="183">
        <f>P38</f>
        <v>4</v>
      </c>
      <c r="AA35" s="183">
        <f>T38</f>
        <v>5</v>
      </c>
      <c r="AB35" s="183">
        <f>X38</f>
        <v>5</v>
      </c>
      <c r="AC35" s="183">
        <f>AA35-AB35</f>
        <v>0</v>
      </c>
      <c r="AD35" s="184"/>
      <c r="AE35" s="184"/>
      <c r="AF35" s="184"/>
      <c r="AG35" s="181">
        <f>Z35*100000+AA35*10-AB35*9</f>
        <v>400005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4</v>
      </c>
      <c r="AK35" s="183">
        <f t="shared" si="9"/>
        <v>5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400005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4</v>
      </c>
      <c r="AV35" s="71">
        <f t="shared" si="10"/>
        <v>5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2</v>
      </c>
      <c r="BF35" s="116" t="s">
        <v>13</v>
      </c>
      <c r="BG35" s="124">
        <f>VLOOKUP(4,AS32:AW35,5,FALSE)</f>
        <v>6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1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1</v>
      </c>
      <c r="R36" s="113"/>
      <c r="S36" s="113"/>
      <c r="T36" s="113">
        <f>G36</f>
        <v>1</v>
      </c>
      <c r="U36" s="113">
        <f>G36</f>
        <v>1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700032</v>
      </c>
      <c r="AO36" s="176">
        <f>AG33+SUM(AO32:AO35)</f>
        <v>600013</v>
      </c>
      <c r="AP36" s="176">
        <f>AG34+SUM(AP32:AP35)</f>
        <v>-34</v>
      </c>
      <c r="AQ36" s="176">
        <f>AG35+SUM(AQ32:AQ35)</f>
        <v>400005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1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7</v>
      </c>
      <c r="N38" s="107">
        <f t="shared" si="11"/>
        <v>6</v>
      </c>
      <c r="O38" s="107">
        <f t="shared" si="11"/>
        <v>0</v>
      </c>
      <c r="P38" s="107">
        <f t="shared" si="11"/>
        <v>4</v>
      </c>
      <c r="Q38" s="107">
        <f t="shared" si="11"/>
        <v>5</v>
      </c>
      <c r="R38" s="107">
        <f t="shared" si="11"/>
        <v>4</v>
      </c>
      <c r="S38" s="107">
        <f t="shared" si="11"/>
        <v>2</v>
      </c>
      <c r="T38" s="107">
        <f t="shared" si="11"/>
        <v>5</v>
      </c>
      <c r="U38" s="107">
        <f t="shared" si="11"/>
        <v>2</v>
      </c>
      <c r="V38" s="107">
        <f t="shared" si="11"/>
        <v>3</v>
      </c>
      <c r="W38" s="107">
        <f t="shared" si="11"/>
        <v>6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21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Portugal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Portugal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66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-1</v>
      </c>
      <c r="M43" s="113">
        <f>IF($E43="",0,IF($E43&gt;$G43,3,IF($E43=G43,1,0)))</f>
        <v>0</v>
      </c>
      <c r="N43" s="113">
        <f>IF($G43="",0,IF($E43&gt;$G43,0,IF($E43=G43,1,3)))</f>
        <v>3</v>
      </c>
      <c r="O43" s="114"/>
      <c r="P43" s="114"/>
      <c r="Q43" s="113">
        <f>E43</f>
        <v>1</v>
      </c>
      <c r="R43" s="113">
        <f>G43</f>
        <v>2</v>
      </c>
      <c r="S43" s="113"/>
      <c r="T43" s="113"/>
      <c r="U43" s="113">
        <f>G43</f>
        <v>2</v>
      </c>
      <c r="V43" s="113">
        <f>E43</f>
        <v>1</v>
      </c>
      <c r="W43" s="113"/>
      <c r="X43" s="113"/>
      <c r="Y43" s="98"/>
      <c r="Z43" s="179">
        <f>M49</f>
        <v>6</v>
      </c>
      <c r="AA43" s="179">
        <f>Q49</f>
        <v>4</v>
      </c>
      <c r="AB43" s="179">
        <f>U49</f>
        <v>2</v>
      </c>
      <c r="AC43" s="179">
        <f>AA43-AB43</f>
        <v>2</v>
      </c>
      <c r="AD43" s="180"/>
      <c r="AE43" s="180"/>
      <c r="AF43" s="180"/>
      <c r="AG43" s="181">
        <f>Z43*100000+AA43*10-AB43*9</f>
        <v>600022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L46" si="13">Z43</f>
        <v>6</v>
      </c>
      <c r="AK43" s="179">
        <f t="shared" si="13"/>
        <v>4</v>
      </c>
      <c r="AL43" s="179">
        <f t="shared" si="13"/>
        <v>2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600022</v>
      </c>
      <c r="AS43" s="80">
        <f>ROUND(IF(AR43="","",RANK(AR43,AR43:AR46,0)+ROW(A34)%%),0)</f>
        <v>2</v>
      </c>
      <c r="AT43" s="71" t="str">
        <f t="shared" ref="AT43:AW46" si="14">AI43</f>
        <v>Frankreich</v>
      </c>
      <c r="AU43" s="71">
        <f t="shared" si="14"/>
        <v>6</v>
      </c>
      <c r="AV43" s="71">
        <f t="shared" si="14"/>
        <v>4</v>
      </c>
      <c r="AW43" s="71">
        <f t="shared" si="14"/>
        <v>2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1</v>
      </c>
      <c r="H44" s="15" t="s">
        <v>14</v>
      </c>
      <c r="I44" s="16"/>
      <c r="J44" s="98"/>
      <c r="K44" s="98"/>
      <c r="L44" s="104">
        <f t="shared" si="12"/>
        <v>0</v>
      </c>
      <c r="M44" s="113"/>
      <c r="N44" s="113"/>
      <c r="O44" s="113">
        <f>IF($E44="",0,IF($E44&gt;$G44,3,IF($E44=$G44,1,0)))</f>
        <v>1</v>
      </c>
      <c r="P44" s="113">
        <f>IF($G44="",0,IF($E44&gt;$G44,0,IF($E44=$G44,1,3)))</f>
        <v>1</v>
      </c>
      <c r="Q44" s="113"/>
      <c r="R44" s="113"/>
      <c r="S44" s="113">
        <f>E44</f>
        <v>1</v>
      </c>
      <c r="T44" s="113">
        <f>G44</f>
        <v>1</v>
      </c>
      <c r="U44" s="113"/>
      <c r="V44" s="113"/>
      <c r="W44" s="113">
        <f>G44</f>
        <v>1</v>
      </c>
      <c r="X44" s="113">
        <f>E44</f>
        <v>1</v>
      </c>
      <c r="Y44" s="98"/>
      <c r="Z44" s="98">
        <f>N49</f>
        <v>7</v>
      </c>
      <c r="AA44" s="98">
        <f>R49</f>
        <v>5</v>
      </c>
      <c r="AB44" s="98">
        <f>V49</f>
        <v>3</v>
      </c>
      <c r="AC44" s="98">
        <f>AA44-AB44</f>
        <v>2</v>
      </c>
      <c r="AD44" s="104"/>
      <c r="AE44" s="104"/>
      <c r="AF44" s="104"/>
      <c r="AG44" s="181">
        <f>Z44*100000+AA44*10-AB44*9</f>
        <v>700023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13"/>
        <v>7</v>
      </c>
      <c r="AK44" s="98">
        <f t="shared" si="13"/>
        <v>5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700023</v>
      </c>
      <c r="AS44" s="80">
        <f>ROUND(IF(AR44="","",RANK(AR44,AR43:AR46,0)+ROW(A34)%%),0)</f>
        <v>1</v>
      </c>
      <c r="AT44" s="71" t="str">
        <f t="shared" si="14"/>
        <v>England</v>
      </c>
      <c r="AU44" s="71">
        <f t="shared" si="14"/>
        <v>7</v>
      </c>
      <c r="AV44" s="71">
        <f t="shared" si="14"/>
        <v>5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6</v>
      </c>
      <c r="BE44" s="67">
        <f>VLOOKUP(2,AS43:AW46,4,FALSE)</f>
        <v>4</v>
      </c>
      <c r="BF44" s="116" t="s">
        <v>13</v>
      </c>
      <c r="BG44" s="67">
        <f>VLOOKUP(2,AS43:AW46,5,FALSE)</f>
        <v>2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85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1</v>
      </c>
      <c r="CE44" s="98">
        <f>IF(E44=Spielplan!E44,IF(G44=Spielplan!G44,Punktemodus!$B$5,0),0)</f>
        <v>0</v>
      </c>
      <c r="CF44" s="117">
        <f>IF(Spielplan!E44&lt;&gt;"",SUM(BZ44:CE44),0)</f>
        <v>1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2</v>
      </c>
      <c r="AA45" s="186">
        <f>S49</f>
        <v>2</v>
      </c>
      <c r="AB45" s="186">
        <f>W49</f>
        <v>4</v>
      </c>
      <c r="AC45" s="186">
        <f>AA45-AB45</f>
        <v>-2</v>
      </c>
      <c r="AD45" s="187"/>
      <c r="AE45" s="187"/>
      <c r="AF45" s="187"/>
      <c r="AG45" s="181">
        <f>Z45*100000+AA45*10-AB45*9</f>
        <v>199984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2</v>
      </c>
      <c r="AK45" s="186">
        <f t="shared" si="13"/>
        <v>2</v>
      </c>
      <c r="AL45" s="186">
        <f t="shared" si="13"/>
        <v>4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199984</v>
      </c>
      <c r="AS45" s="80">
        <f>ROUND(IF(AR45="","",RANK(AR45,AR43:AR46,0)+ROW(A34)%%),0)</f>
        <v>3</v>
      </c>
      <c r="AT45" s="71" t="str">
        <f t="shared" si="14"/>
        <v>Ukraine</v>
      </c>
      <c r="AU45" s="71">
        <f t="shared" si="14"/>
        <v>2</v>
      </c>
      <c r="AV45" s="71">
        <f t="shared" si="14"/>
        <v>2</v>
      </c>
      <c r="AW45" s="71">
        <f t="shared" si="14"/>
        <v>4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2</v>
      </c>
      <c r="BE45" s="124">
        <f>VLOOKUP(3,AS43:AW46,4,FALSE)</f>
        <v>2</v>
      </c>
      <c r="BF45" s="116" t="s">
        <v>13</v>
      </c>
      <c r="BG45" s="124">
        <f>VLOOKUP(3,AS43:AW46,5,FALSE)</f>
        <v>4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1</v>
      </c>
      <c r="AA46" s="183">
        <f>T49</f>
        <v>2</v>
      </c>
      <c r="AB46" s="183">
        <f>X49</f>
        <v>4</v>
      </c>
      <c r="AC46" s="183">
        <f>AA46-AB46</f>
        <v>-2</v>
      </c>
      <c r="AD46" s="184"/>
      <c r="AE46" s="184"/>
      <c r="AF46" s="184"/>
      <c r="AG46" s="181">
        <f>Z46*100000+AA46*10-AB46*9</f>
        <v>99984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1</v>
      </c>
      <c r="AK46" s="183">
        <f t="shared" si="13"/>
        <v>2</v>
      </c>
      <c r="AL46" s="183">
        <f t="shared" si="13"/>
        <v>4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99984</v>
      </c>
      <c r="AS46" s="80">
        <f>ROUND(IF(AR46="","",RANK(AR46,AR43:AR46,0)+ROW(L37)%%),0)</f>
        <v>4</v>
      </c>
      <c r="AT46" s="71" t="str">
        <f t="shared" si="14"/>
        <v>Schweden</v>
      </c>
      <c r="AU46" s="71">
        <f t="shared" si="14"/>
        <v>1</v>
      </c>
      <c r="AV46" s="71">
        <f t="shared" si="14"/>
        <v>2</v>
      </c>
      <c r="AW46" s="71">
        <f t="shared" si="14"/>
        <v>4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1</v>
      </c>
      <c r="BE46" s="124">
        <f>VLOOKUP(4,AS43:AW46,4,FALSE)</f>
        <v>2</v>
      </c>
      <c r="BF46" s="116" t="s">
        <v>13</v>
      </c>
      <c r="BG46" s="124">
        <f>VLOOKUP(4,AS43:AW46,5,FALSE)</f>
        <v>4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30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0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1</v>
      </c>
      <c r="R47" s="113"/>
      <c r="S47" s="113"/>
      <c r="T47" s="113">
        <f>G47</f>
        <v>0</v>
      </c>
      <c r="U47" s="113">
        <f>G47</f>
        <v>0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600022</v>
      </c>
      <c r="AO47" s="176">
        <f>AG44+SUM(AO43:AO46)</f>
        <v>700023</v>
      </c>
      <c r="AP47" s="176">
        <f>AG45+SUM(AP43:AP46)</f>
        <v>199984</v>
      </c>
      <c r="AQ47" s="176">
        <f>AG46+SUM(AQ43:AQ46)</f>
        <v>99984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1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0</v>
      </c>
      <c r="M48" s="113"/>
      <c r="N48" s="113">
        <f>IF($E48="",0,IF($E48&gt;$G48,3,IF($E48=$G48,1,0)))</f>
        <v>1</v>
      </c>
      <c r="O48" s="113">
        <f>IF($G48="",0,IF($E48&gt;$G48,0,IF($E48=$G48,1,3)))</f>
        <v>1</v>
      </c>
      <c r="P48" s="113"/>
      <c r="Q48" s="113"/>
      <c r="R48" s="113">
        <f>E48</f>
        <v>1</v>
      </c>
      <c r="S48" s="113">
        <f>G48</f>
        <v>1</v>
      </c>
      <c r="T48" s="113"/>
      <c r="U48" s="113"/>
      <c r="V48" s="113">
        <f>G48</f>
        <v>1</v>
      </c>
      <c r="W48" s="113">
        <f>E48</f>
        <v>1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1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1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6</v>
      </c>
      <c r="N49" s="107">
        <f t="shared" ref="N49:X49" si="15">SUM(N43:N48)</f>
        <v>7</v>
      </c>
      <c r="O49" s="107">
        <f t="shared" si="15"/>
        <v>2</v>
      </c>
      <c r="P49" s="107">
        <f t="shared" si="15"/>
        <v>1</v>
      </c>
      <c r="Q49" s="107">
        <f t="shared" si="15"/>
        <v>4</v>
      </c>
      <c r="R49" s="107">
        <f t="shared" si="15"/>
        <v>5</v>
      </c>
      <c r="S49" s="107">
        <f t="shared" si="15"/>
        <v>2</v>
      </c>
      <c r="T49" s="107">
        <f t="shared" si="15"/>
        <v>2</v>
      </c>
      <c r="U49" s="107">
        <f t="shared" si="15"/>
        <v>2</v>
      </c>
      <c r="V49" s="107">
        <f t="shared" si="15"/>
        <v>3</v>
      </c>
      <c r="W49" s="107">
        <f t="shared" si="15"/>
        <v>4</v>
      </c>
      <c r="X49" s="107">
        <f t="shared" si="15"/>
        <v>4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151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17</v>
      </c>
      <c r="CG49" s="118">
        <f>CF16+CF27+CF38+CF49</f>
        <v>85</v>
      </c>
      <c r="CH49" s="98"/>
      <c r="CI49" s="98"/>
      <c r="CJ49" s="98"/>
      <c r="CK49" s="98"/>
      <c r="CL49" s="98"/>
      <c r="CM49" s="121">
        <f>CM41+CG49</f>
        <v>151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G48" sqref="G48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380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Haluk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Haluk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2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2</v>
      </c>
      <c r="R10" s="113">
        <f>G10</f>
        <v>1</v>
      </c>
      <c r="S10" s="113"/>
      <c r="T10" s="113"/>
      <c r="U10" s="113">
        <f>G10</f>
        <v>1</v>
      </c>
      <c r="V10" s="113">
        <f>E10</f>
        <v>2</v>
      </c>
      <c r="W10" s="113"/>
      <c r="X10" s="113"/>
      <c r="Y10" s="98"/>
      <c r="Z10" s="179">
        <f>M16</f>
        <v>3</v>
      </c>
      <c r="AA10" s="179">
        <f>Q16</f>
        <v>3</v>
      </c>
      <c r="AB10" s="179">
        <f>U16</f>
        <v>4</v>
      </c>
      <c r="AC10" s="179">
        <f>AA10-AB10</f>
        <v>-1</v>
      </c>
      <c r="AD10" s="180"/>
      <c r="AE10" s="180"/>
      <c r="AF10" s="180"/>
      <c r="AG10" s="181">
        <f>Z10*100000+AA10*10-AB10*9</f>
        <v>299994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3</v>
      </c>
      <c r="AK10" s="179">
        <f t="shared" si="1"/>
        <v>3</v>
      </c>
      <c r="AL10" s="179">
        <f t="shared" si="1"/>
        <v>4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299994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3</v>
      </c>
      <c r="AV10" s="71">
        <f t="shared" si="2"/>
        <v>3</v>
      </c>
      <c r="AW10" s="71">
        <f t="shared" si="2"/>
        <v>4</v>
      </c>
      <c r="AX10" s="85"/>
      <c r="AY10" s="85"/>
      <c r="AZ10" s="98"/>
      <c r="BA10" s="17">
        <v>1</v>
      </c>
      <c r="BB10" s="215" t="str">
        <f>IF(E10="",C10,VLOOKUP(1,AS10:AT13,2,FALSE))</f>
        <v>Tschechien</v>
      </c>
      <c r="BC10" s="18"/>
      <c r="BD10" s="19">
        <f>VLOOKUP(1,AS10:AW13,3,FALSE)</f>
        <v>9</v>
      </c>
      <c r="BE10" s="20">
        <f>VLOOKUP(1,AS10:AW13,4,FALSE)</f>
        <v>7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Tschechien</v>
      </c>
      <c r="BM10" s="18"/>
      <c r="BN10" s="214">
        <v>0</v>
      </c>
      <c r="BO10" s="116" t="s">
        <v>13</v>
      </c>
      <c r="BP10" s="214">
        <v>2</v>
      </c>
      <c r="BQ10" s="32" t="str">
        <f>BB22</f>
        <v>Portugal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Tschechien</v>
      </c>
      <c r="CJ10" s="98" t="str">
        <f>Spielplan!BL10</f>
        <v>Tschechien</v>
      </c>
      <c r="CK10" s="98">
        <f>IF(CI10=CJ10,Punktemodus!$B$11,0)</f>
        <v>7</v>
      </c>
      <c r="CL10" s="98">
        <f>IF(CJ10=CI11,Punktemodus!$B$13,0)</f>
        <v>0</v>
      </c>
      <c r="CM10" s="117">
        <f>IF(Spielplan!$G$48&lt;&gt;"",CK10+CL10+CK11+CL11,0)</f>
        <v>7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1</v>
      </c>
      <c r="F11" s="115" t="s">
        <v>13</v>
      </c>
      <c r="G11" s="214">
        <v>2</v>
      </c>
      <c r="H11" s="13" t="s">
        <v>17</v>
      </c>
      <c r="I11" s="14"/>
      <c r="J11" s="98"/>
      <c r="K11" s="98"/>
      <c r="L11" s="104">
        <f t="shared" si="0"/>
        <v>-1</v>
      </c>
      <c r="M11" s="113"/>
      <c r="N11" s="113"/>
      <c r="O11" s="113">
        <f>IF($E11="",0,IF($E11&gt;$G11,3,IF($E11=$G11,1,0)))</f>
        <v>0</v>
      </c>
      <c r="P11" s="113">
        <f>IF($G11="",0,IF($E11&gt;$G11,0,IF($E11=$G11,1,3)))</f>
        <v>3</v>
      </c>
      <c r="Q11" s="113"/>
      <c r="R11" s="113"/>
      <c r="S11" s="113">
        <f>E11</f>
        <v>1</v>
      </c>
      <c r="T11" s="113">
        <f>G11</f>
        <v>2</v>
      </c>
      <c r="U11" s="113"/>
      <c r="V11" s="113"/>
      <c r="W11" s="113">
        <f>G11</f>
        <v>2</v>
      </c>
      <c r="X11" s="113">
        <f>E11</f>
        <v>1</v>
      </c>
      <c r="Y11" s="98"/>
      <c r="Z11" s="98">
        <f>N16</f>
        <v>0</v>
      </c>
      <c r="AA11" s="98">
        <f>R16</f>
        <v>1</v>
      </c>
      <c r="AB11" s="98">
        <f>V16</f>
        <v>8</v>
      </c>
      <c r="AC11" s="98">
        <f>AA11-AB11</f>
        <v>-7</v>
      </c>
      <c r="AD11" s="104"/>
      <c r="AE11" s="104"/>
      <c r="AF11" s="104"/>
      <c r="AG11" s="181">
        <f>Z11*100000+AA11*10-AB11*9</f>
        <v>-62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1</v>
      </c>
      <c r="AL11" s="98">
        <f t="shared" si="1"/>
        <v>8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-62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1</v>
      </c>
      <c r="AW11" s="71">
        <f t="shared" si="2"/>
        <v>8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0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0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0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-1</v>
      </c>
      <c r="M12" s="113">
        <f>IF($E12="",0,IF($E12&gt;$G12,3,IF($E12=G12,1,0)))</f>
        <v>0</v>
      </c>
      <c r="N12" s="113"/>
      <c r="O12" s="113">
        <f>IF($G12="",0,IF($E12&gt;$G12,0,IF($E12=$G12,1,3)))</f>
        <v>3</v>
      </c>
      <c r="P12" s="113"/>
      <c r="Q12" s="113">
        <f>E12</f>
        <v>0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0</v>
      </c>
      <c r="X12" s="113"/>
      <c r="Y12" s="98"/>
      <c r="Z12" s="186">
        <f>O16</f>
        <v>6</v>
      </c>
      <c r="AA12" s="186">
        <f>S16</f>
        <v>5</v>
      </c>
      <c r="AB12" s="186">
        <f>W16</f>
        <v>2</v>
      </c>
      <c r="AC12" s="186">
        <f>AA12-AB12</f>
        <v>3</v>
      </c>
      <c r="AD12" s="187"/>
      <c r="AE12" s="187"/>
      <c r="AF12" s="187"/>
      <c r="AG12" s="181">
        <f>Z12*100000+AA12*10-AB12*9</f>
        <v>600032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6</v>
      </c>
      <c r="AK12" s="186">
        <f t="shared" si="1"/>
        <v>5</v>
      </c>
      <c r="AL12" s="186">
        <f t="shared" si="1"/>
        <v>2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600032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6</v>
      </c>
      <c r="AV12" s="71">
        <f t="shared" si="2"/>
        <v>5</v>
      </c>
      <c r="AW12" s="71">
        <f t="shared" si="2"/>
        <v>2</v>
      </c>
      <c r="AX12" s="71"/>
      <c r="AY12" s="71"/>
      <c r="AZ12" s="98"/>
      <c r="BA12" s="122">
        <v>3</v>
      </c>
      <c r="BB12" s="226" t="str">
        <f>IF(G10="",H10,VLOOKUP(4,AS9:AT12,2,FALSE))</f>
        <v>Griechenland</v>
      </c>
      <c r="BC12" s="123"/>
      <c r="BD12" s="124">
        <f>VLOOKUP(3,AS10:AW13,3,FALSE)</f>
        <v>3</v>
      </c>
      <c r="BE12" s="124">
        <f>VLOOKUP(3,AS10:AW13,4,FALSE)</f>
        <v>3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Niederlande</v>
      </c>
      <c r="BM12" s="42"/>
      <c r="BN12" s="214">
        <v>3</v>
      </c>
      <c r="BO12" s="116" t="s">
        <v>13</v>
      </c>
      <c r="BP12" s="214">
        <v>1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Niederlande</v>
      </c>
      <c r="CJ12" s="98" t="str">
        <f>Spielplan!BL12</f>
        <v>Deutschland</v>
      </c>
      <c r="CK12" s="98">
        <f>IF(CI12=CJ12,Punktemodus!$B$11,0)</f>
        <v>0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3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3</v>
      </c>
      <c r="U13" s="113"/>
      <c r="V13" s="113">
        <f>G13</f>
        <v>3</v>
      </c>
      <c r="W13" s="113"/>
      <c r="X13" s="113">
        <f>E13</f>
        <v>0</v>
      </c>
      <c r="Y13" s="98"/>
      <c r="Z13" s="183">
        <f>P16</f>
        <v>9</v>
      </c>
      <c r="AA13" s="183">
        <f>T16</f>
        <v>7</v>
      </c>
      <c r="AB13" s="183">
        <f>X16</f>
        <v>2</v>
      </c>
      <c r="AC13" s="183">
        <f>AA13-AB13</f>
        <v>5</v>
      </c>
      <c r="AD13" s="184"/>
      <c r="AE13" s="184"/>
      <c r="AF13" s="184"/>
      <c r="AG13" s="181">
        <f>Z13*100000+AA13*10-AB13*9</f>
        <v>900052</v>
      </c>
      <c r="AH13" s="185">
        <f>IF(AG13="","",RANK(AG13,AG10:AG13,0)+ROW(A1)%%)</f>
        <v>1.0001</v>
      </c>
      <c r="AI13" s="185" t="str">
        <f>H11</f>
        <v>Tschechien</v>
      </c>
      <c r="AJ13" s="183">
        <f t="shared" si="1"/>
        <v>9</v>
      </c>
      <c r="AK13" s="183">
        <f t="shared" si="1"/>
        <v>7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900052</v>
      </c>
      <c r="AS13" s="80">
        <f>ROUND(IF(AR13="","",RANK(AR13,AR10:AR13,0)+ROW(L4)%%),0)</f>
        <v>1</v>
      </c>
      <c r="AT13" s="71" t="str">
        <f t="shared" si="2"/>
        <v>Tschechien</v>
      </c>
      <c r="AU13" s="71">
        <f t="shared" si="2"/>
        <v>9</v>
      </c>
      <c r="AV13" s="71">
        <f t="shared" si="2"/>
        <v>7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1</v>
      </c>
      <c r="BF13" s="116" t="s">
        <v>13</v>
      </c>
      <c r="BG13" s="124">
        <f>VLOOKUP(4,AS10:AW13,5,FALSE)</f>
        <v>8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5</v>
      </c>
      <c r="CG13" s="98"/>
      <c r="CH13" s="105" t="s">
        <v>125</v>
      </c>
      <c r="CI13" s="98" t="str">
        <f>BQ10</f>
        <v>Portugal</v>
      </c>
      <c r="CJ13" s="98" t="str">
        <f>Spielplan!BQ10</f>
        <v>Portugal</v>
      </c>
      <c r="CK13" s="98">
        <f>IF(CI13=CJ13,Punktemodus!$B$11,0)</f>
        <v>7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1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1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1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299994</v>
      </c>
      <c r="AO14" s="176">
        <f>AG11+SUM(AO10:AO13)</f>
        <v>-62</v>
      </c>
      <c r="AP14" s="176">
        <f>AG12+SUM(AP10:AP13)</f>
        <v>600032</v>
      </c>
      <c r="AQ14" s="176">
        <f>AG13+SUM(AQ10:AQ13)</f>
        <v>900052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Italien</v>
      </c>
      <c r="BM14" s="24"/>
      <c r="BN14" s="214">
        <v>0</v>
      </c>
      <c r="BO14" s="116" t="s">
        <v>13</v>
      </c>
      <c r="BP14" s="214">
        <v>2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5</v>
      </c>
      <c r="CG14" s="98"/>
      <c r="CH14" s="105" t="s">
        <v>126</v>
      </c>
      <c r="CI14" s="98" t="str">
        <f>BL14</f>
        <v>Italien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8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3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3</v>
      </c>
      <c r="T15" s="113"/>
      <c r="U15" s="113"/>
      <c r="V15" s="113">
        <f>G15</f>
        <v>3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4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3</v>
      </c>
      <c r="N16" s="107">
        <f t="shared" si="3"/>
        <v>0</v>
      </c>
      <c r="O16" s="107">
        <f t="shared" si="3"/>
        <v>6</v>
      </c>
      <c r="P16" s="107">
        <f t="shared" si="3"/>
        <v>9</v>
      </c>
      <c r="Q16" s="107">
        <f t="shared" si="3"/>
        <v>3</v>
      </c>
      <c r="R16" s="107">
        <f t="shared" si="3"/>
        <v>1</v>
      </c>
      <c r="S16" s="107">
        <f t="shared" si="3"/>
        <v>5</v>
      </c>
      <c r="T16" s="107">
        <f t="shared" si="3"/>
        <v>7</v>
      </c>
      <c r="U16" s="107">
        <f t="shared" si="3"/>
        <v>4</v>
      </c>
      <c r="V16" s="107">
        <f t="shared" si="3"/>
        <v>8</v>
      </c>
      <c r="W16" s="107">
        <f t="shared" si="3"/>
        <v>2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Schweden</v>
      </c>
      <c r="BM16" s="61"/>
      <c r="BN16" s="214">
        <v>0</v>
      </c>
      <c r="BO16" s="116" t="s">
        <v>13</v>
      </c>
      <c r="BP16" s="214">
        <v>0</v>
      </c>
      <c r="BQ16" s="10" t="str">
        <f>BB33</f>
        <v>Spanien</v>
      </c>
      <c r="BR16" s="53"/>
      <c r="BS16" s="57" t="s">
        <v>26</v>
      </c>
      <c r="BT16" s="98"/>
      <c r="BU16" s="214">
        <v>4</v>
      </c>
      <c r="BV16" s="116" t="s">
        <v>13</v>
      </c>
      <c r="BW16" s="214">
        <v>5</v>
      </c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12</v>
      </c>
      <c r="CG16" s="98"/>
      <c r="CH16" s="105" t="s">
        <v>128</v>
      </c>
      <c r="CI16" s="98" t="str">
        <f>BL16</f>
        <v>Schweden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26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9</v>
      </c>
      <c r="AA21" s="179">
        <f>Q27</f>
        <v>4</v>
      </c>
      <c r="AB21" s="179">
        <f>U27</f>
        <v>0</v>
      </c>
      <c r="AC21" s="179">
        <f>AA21-AB21</f>
        <v>4</v>
      </c>
      <c r="AD21" s="180"/>
      <c r="AE21" s="180"/>
      <c r="AF21" s="180"/>
      <c r="AG21" s="181">
        <f>Z21*100000+AA21*10-AB21*9</f>
        <v>900040</v>
      </c>
      <c r="AH21" s="182">
        <f>IF(AG21="","",RANK(AG21,AG21:AG24,0)+ROW(A12)%%)</f>
        <v>1.0012000000000001</v>
      </c>
      <c r="AI21" s="182" t="str">
        <f>C21</f>
        <v>Niederlande</v>
      </c>
      <c r="AJ21" s="179">
        <f t="shared" ref="AJ21:AL24" si="5">Z21</f>
        <v>9</v>
      </c>
      <c r="AK21" s="179">
        <f t="shared" si="5"/>
        <v>4</v>
      </c>
      <c r="AL21" s="179">
        <f t="shared" si="5"/>
        <v>0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900040</v>
      </c>
      <c r="AS21" s="80">
        <f>ROUND(IF(AR21="","",RANK(AR21,AR21:AR24,0)+ROW(A12)%%),0)</f>
        <v>1</v>
      </c>
      <c r="AT21" s="71" t="str">
        <f t="shared" ref="AT21:AW24" si="6">AI21</f>
        <v>Niederlande</v>
      </c>
      <c r="AU21" s="71">
        <f t="shared" si="6"/>
        <v>9</v>
      </c>
      <c r="AV21" s="71">
        <f t="shared" si="6"/>
        <v>4</v>
      </c>
      <c r="AW21" s="71">
        <f t="shared" si="6"/>
        <v>0</v>
      </c>
      <c r="AX21" s="85"/>
      <c r="AY21" s="85"/>
      <c r="AZ21" s="98"/>
      <c r="BA21" s="41">
        <v>1</v>
      </c>
      <c r="BB21" s="218" t="str">
        <f>IF(E21="",C21,VLOOKUP(1,AS21:AT24,2,FALSE))</f>
        <v>Niederlande</v>
      </c>
      <c r="BC21" s="40"/>
      <c r="BD21" s="43">
        <f>VLOOKUP(1,AS21:AW24,3,FALSE)</f>
        <v>9</v>
      </c>
      <c r="BE21" s="44">
        <f>VLOOKUP(1,AS21:AW24,4,FALSE)</f>
        <v>4</v>
      </c>
      <c r="BF21" s="116" t="s">
        <v>13</v>
      </c>
      <c r="BG21" s="44">
        <f>VLOOKUP(1,AS21:AW24,5,FALSE)</f>
        <v>0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1</v>
      </c>
      <c r="F22" s="115" t="s">
        <v>13</v>
      </c>
      <c r="G22" s="214">
        <v>2</v>
      </c>
      <c r="H22" s="32" t="s">
        <v>15</v>
      </c>
      <c r="I22" s="33"/>
      <c r="J22" s="98"/>
      <c r="K22" s="98"/>
      <c r="L22" s="104">
        <f t="shared" si="4"/>
        <v>-1</v>
      </c>
      <c r="M22" s="113"/>
      <c r="N22" s="113"/>
      <c r="O22" s="113">
        <f>IF($E22="",0,IF($E22&gt;$G22,3,IF($E22=$G22,1,0)))</f>
        <v>0</v>
      </c>
      <c r="P22" s="113">
        <f>IF($G22="",0,IF($E22&gt;$G22,0,IF($E22=$G22,1,3)))</f>
        <v>3</v>
      </c>
      <c r="Q22" s="113"/>
      <c r="R22" s="113"/>
      <c r="S22" s="113">
        <f>E22</f>
        <v>1</v>
      </c>
      <c r="T22" s="113">
        <f>G22</f>
        <v>2</v>
      </c>
      <c r="U22" s="113"/>
      <c r="V22" s="113"/>
      <c r="W22" s="113">
        <f>G22</f>
        <v>2</v>
      </c>
      <c r="X22" s="113">
        <f>E22</f>
        <v>1</v>
      </c>
      <c r="Y22" s="98"/>
      <c r="Z22" s="98">
        <f>N27</f>
        <v>0</v>
      </c>
      <c r="AA22" s="98">
        <f>R27</f>
        <v>1</v>
      </c>
      <c r="AB22" s="98">
        <f>V27</f>
        <v>7</v>
      </c>
      <c r="AC22" s="98">
        <f>AA22-AB22</f>
        <v>-6</v>
      </c>
      <c r="AD22" s="104"/>
      <c r="AE22" s="104"/>
      <c r="AF22" s="104"/>
      <c r="AG22" s="181">
        <f>Z22*100000+AA22*10-AB22*9</f>
        <v>-53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1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-53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1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Portugal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3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0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1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1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0</v>
      </c>
      <c r="H23" s="39" t="str">
        <f>C22</f>
        <v>Deutschland</v>
      </c>
      <c r="I23" s="40"/>
      <c r="J23" s="98"/>
      <c r="K23" s="98"/>
      <c r="L23" s="104">
        <f t="shared" si="4"/>
        <v>1</v>
      </c>
      <c r="M23" s="113">
        <f>IF($E23="",0,IF($E23&gt;$G23,3,IF($E23=G23,1,0)))</f>
        <v>3</v>
      </c>
      <c r="N23" s="113"/>
      <c r="O23" s="113">
        <f>IF($G23="",0,IF($E23&gt;$G23,0,IF($E23=$G23,1,3)))</f>
        <v>0</v>
      </c>
      <c r="P23" s="113"/>
      <c r="Q23" s="113">
        <f>E23</f>
        <v>1</v>
      </c>
      <c r="R23" s="113"/>
      <c r="S23" s="113">
        <f>G23</f>
        <v>0</v>
      </c>
      <c r="T23" s="113"/>
      <c r="U23" s="113">
        <f>G23</f>
        <v>0</v>
      </c>
      <c r="V23" s="113"/>
      <c r="W23" s="113">
        <f>E23</f>
        <v>1</v>
      </c>
      <c r="X23" s="113"/>
      <c r="Y23" s="98"/>
      <c r="Z23" s="186">
        <f>O27</f>
        <v>3</v>
      </c>
      <c r="AA23" s="186">
        <f>S27</f>
        <v>3</v>
      </c>
      <c r="AB23" s="186">
        <f>W27</f>
        <v>3</v>
      </c>
      <c r="AC23" s="186">
        <f>AA23-AB23</f>
        <v>0</v>
      </c>
      <c r="AD23" s="187"/>
      <c r="AE23" s="187"/>
      <c r="AF23" s="187"/>
      <c r="AG23" s="181">
        <f>Z23*100000+AA23*10-AB23*9</f>
        <v>300003</v>
      </c>
      <c r="AH23" s="188">
        <f>IF(AG23="","",RANK(AG23,AG21:AG24,0)+ROW(A12)%%)</f>
        <v>3.0011999999999999</v>
      </c>
      <c r="AI23" s="188" t="str">
        <f>C22</f>
        <v>Deutschland</v>
      </c>
      <c r="AJ23" s="186">
        <f t="shared" si="5"/>
        <v>3</v>
      </c>
      <c r="AK23" s="186">
        <f t="shared" si="5"/>
        <v>3</v>
      </c>
      <c r="AL23" s="186">
        <f t="shared" si="5"/>
        <v>3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300003</v>
      </c>
      <c r="AS23" s="80">
        <f>ROUND(IF(AR23="","",RANK(AR23,AR21:AR24,0)+ROW(A12)%%),0)</f>
        <v>3</v>
      </c>
      <c r="AT23" s="71" t="str">
        <f t="shared" si="6"/>
        <v>Deutschland</v>
      </c>
      <c r="AU23" s="71">
        <f t="shared" si="6"/>
        <v>3</v>
      </c>
      <c r="AV23" s="71">
        <f t="shared" si="6"/>
        <v>3</v>
      </c>
      <c r="AW23" s="71">
        <f t="shared" si="6"/>
        <v>3</v>
      </c>
      <c r="AX23" s="71"/>
      <c r="AY23" s="71"/>
      <c r="AZ23" s="98"/>
      <c r="BA23" s="122">
        <v>3</v>
      </c>
      <c r="BB23" s="226" t="str">
        <f>IF(E22="",C22,VLOOKUP(3,AS21:AT24,2,FALSE))</f>
        <v>Deutschland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3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Portugal</v>
      </c>
      <c r="BM23" s="70"/>
      <c r="BN23" s="214">
        <v>1</v>
      </c>
      <c r="BO23" s="116" t="s">
        <v>13</v>
      </c>
      <c r="BP23" s="214">
        <v>3</v>
      </c>
      <c r="BQ23" s="13" t="str">
        <f>IF(BP14="","",IF(BN14=BP14,IF(BU14&gt;BW14,BL14,BQ14),IF(BN14&gt;BP14,BL14,BQ14)))</f>
        <v>England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Portugal</v>
      </c>
      <c r="CJ23" s="98" t="str">
        <f>Spielplan!BL23</f>
        <v>Portugal</v>
      </c>
      <c r="CK23" s="98">
        <f>IF(CJ23=CI23,Punktemodus!$B$15,0)</f>
        <v>10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1</v>
      </c>
      <c r="F24" s="115" t="s">
        <v>13</v>
      </c>
      <c r="G24" s="214">
        <v>3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1</v>
      </c>
      <c r="S24" s="113"/>
      <c r="T24" s="113">
        <f>G24</f>
        <v>3</v>
      </c>
      <c r="U24" s="113"/>
      <c r="V24" s="113">
        <f>G24</f>
        <v>3</v>
      </c>
      <c r="W24" s="113"/>
      <c r="X24" s="113">
        <f>E24</f>
        <v>1</v>
      </c>
      <c r="Y24" s="98"/>
      <c r="Z24" s="183">
        <f>P27</f>
        <v>6</v>
      </c>
      <c r="AA24" s="183">
        <f>T27</f>
        <v>5</v>
      </c>
      <c r="AB24" s="183">
        <f>X27</f>
        <v>3</v>
      </c>
      <c r="AC24" s="183">
        <f>AA24-AB24</f>
        <v>2</v>
      </c>
      <c r="AD24" s="184"/>
      <c r="AE24" s="184"/>
      <c r="AF24" s="184"/>
      <c r="AG24" s="181">
        <f>Z24*100000+AA24*10-AB24*9</f>
        <v>600023</v>
      </c>
      <c r="AH24" s="185">
        <f>IF(AG24="","",RANK(AG24,AG21:AG24,0)+ROW(A12)%%)</f>
        <v>2.0011999999999999</v>
      </c>
      <c r="AI24" s="185" t="str">
        <f>H22</f>
        <v>Portugal</v>
      </c>
      <c r="AJ24" s="183">
        <f t="shared" si="5"/>
        <v>6</v>
      </c>
      <c r="AK24" s="183">
        <f t="shared" si="5"/>
        <v>5</v>
      </c>
      <c r="AL24" s="183">
        <f t="shared" si="5"/>
        <v>3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600023</v>
      </c>
      <c r="AS24" s="80">
        <f>ROUND(IF(AR24="","",RANK(AR24,AR21:AR24,0)+ROW(L15)%%),0)</f>
        <v>2</v>
      </c>
      <c r="AT24" s="71" t="str">
        <f t="shared" si="6"/>
        <v>Portugal</v>
      </c>
      <c r="AU24" s="71">
        <f t="shared" si="6"/>
        <v>6</v>
      </c>
      <c r="AV24" s="71">
        <f t="shared" si="6"/>
        <v>5</v>
      </c>
      <c r="AW24" s="71">
        <f t="shared" si="6"/>
        <v>3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1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1</v>
      </c>
      <c r="CE24" s="98">
        <f>IF(E24=Spielplan!E24,IF(G24=Spielplan!G24,Punktemodus!$B$5,0),0)</f>
        <v>0</v>
      </c>
      <c r="CF24" s="117">
        <f>IF(Spielplan!E24&lt;&gt;"",SUM(BZ24:CE24),0)</f>
        <v>6</v>
      </c>
      <c r="CG24" s="98"/>
      <c r="CH24" s="105" t="s">
        <v>135</v>
      </c>
      <c r="CI24" s="98" t="str">
        <f>BL25</f>
        <v>Niederlande</v>
      </c>
      <c r="CJ24" s="98" t="str">
        <f>Spielplan!BL25</f>
        <v>Deutschland</v>
      </c>
      <c r="CK24" s="98">
        <f>IF(CJ24=CI24,Punktemodus!$B$15,0)</f>
        <v>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1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1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1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900040</v>
      </c>
      <c r="AO25" s="176">
        <f>AG22+SUM(AO21:AO24)</f>
        <v>-53</v>
      </c>
      <c r="AP25" s="176">
        <f>AG23+SUM(AP21:AP24)</f>
        <v>300003</v>
      </c>
      <c r="AQ25" s="176">
        <f>AG24+SUM(AQ21:AQ24)</f>
        <v>600023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Niederlande</v>
      </c>
      <c r="BM25" s="70"/>
      <c r="BN25" s="214">
        <v>1</v>
      </c>
      <c r="BO25" s="116" t="s">
        <v>13</v>
      </c>
      <c r="BP25" s="214">
        <v>0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1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1</v>
      </c>
      <c r="CG25" s="98"/>
      <c r="CH25" s="105" t="s">
        <v>136</v>
      </c>
      <c r="CI25" s="98" t="str">
        <f>BQ23</f>
        <v>England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9</v>
      </c>
      <c r="N27" s="107">
        <f t="shared" si="7"/>
        <v>0</v>
      </c>
      <c r="O27" s="107">
        <f t="shared" si="7"/>
        <v>3</v>
      </c>
      <c r="P27" s="107">
        <f t="shared" si="7"/>
        <v>6</v>
      </c>
      <c r="Q27" s="107">
        <f t="shared" si="7"/>
        <v>4</v>
      </c>
      <c r="R27" s="107">
        <f t="shared" si="7"/>
        <v>1</v>
      </c>
      <c r="S27" s="107">
        <f t="shared" si="7"/>
        <v>3</v>
      </c>
      <c r="T27" s="107">
        <f t="shared" si="7"/>
        <v>5</v>
      </c>
      <c r="U27" s="107">
        <f t="shared" si="7"/>
        <v>0</v>
      </c>
      <c r="V27" s="107">
        <f t="shared" si="7"/>
        <v>7</v>
      </c>
      <c r="W27" s="107">
        <f t="shared" si="7"/>
        <v>3</v>
      </c>
      <c r="X27" s="107">
        <f t="shared" si="7"/>
        <v>3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15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1</v>
      </c>
      <c r="F32" s="115" t="s">
        <v>13</v>
      </c>
      <c r="G32" s="214">
        <v>2</v>
      </c>
      <c r="H32" s="23" t="s">
        <v>16</v>
      </c>
      <c r="I32" s="50"/>
      <c r="J32" s="98"/>
      <c r="K32" s="98"/>
      <c r="L32" s="104">
        <f t="shared" ref="L32:L37" si="8">IF(E32-G32&gt;0,1,IF(G32=E32,0,-1))</f>
        <v>-1</v>
      </c>
      <c r="M32" s="113">
        <f>IF($E32="",0,IF($E32&gt;$G32,3,IF($E32=G32,1,0)))</f>
        <v>0</v>
      </c>
      <c r="N32" s="113">
        <f>IF($G32="",0,IF($E32&gt;$G32,0,IF($E32=G32,1,3)))</f>
        <v>3</v>
      </c>
      <c r="O32" s="114"/>
      <c r="P32" s="114"/>
      <c r="Q32" s="113">
        <f>E32</f>
        <v>1</v>
      </c>
      <c r="R32" s="113">
        <f>G32</f>
        <v>2</v>
      </c>
      <c r="S32" s="113"/>
      <c r="T32" s="113"/>
      <c r="U32" s="113">
        <f>G32</f>
        <v>2</v>
      </c>
      <c r="V32" s="113">
        <f>E32</f>
        <v>1</v>
      </c>
      <c r="W32" s="113"/>
      <c r="X32" s="113"/>
      <c r="Y32" s="98"/>
      <c r="Z32" s="179">
        <f>M38</f>
        <v>6</v>
      </c>
      <c r="AA32" s="179">
        <f>Q38</f>
        <v>5</v>
      </c>
      <c r="AB32" s="179">
        <f>U38</f>
        <v>2</v>
      </c>
      <c r="AC32" s="179">
        <f>AA32-AB32</f>
        <v>3</v>
      </c>
      <c r="AD32" s="180"/>
      <c r="AE32" s="180"/>
      <c r="AF32" s="180"/>
      <c r="AG32" s="181">
        <f>Z32*100000+AA32*10-AB32*9</f>
        <v>600032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6</v>
      </c>
      <c r="AK32" s="179">
        <f t="shared" si="9"/>
        <v>5</v>
      </c>
      <c r="AL32" s="179">
        <f t="shared" si="9"/>
        <v>2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600032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6</v>
      </c>
      <c r="AV32" s="71">
        <f t="shared" si="10"/>
        <v>5</v>
      </c>
      <c r="AW32" s="71">
        <f t="shared" si="10"/>
        <v>2</v>
      </c>
      <c r="AX32" s="85"/>
      <c r="AY32" s="85"/>
      <c r="AZ32" s="98"/>
      <c r="BA32" s="22">
        <v>1</v>
      </c>
      <c r="BB32" s="220" t="str">
        <f>IF(E32="",C32,VLOOKUP(1,AS32:AT35,2,FALSE))</f>
        <v>Italien</v>
      </c>
      <c r="BC32" s="50"/>
      <c r="BD32" s="25">
        <f>VLOOKUP(1,AS32:AW35,3,FALSE)</f>
        <v>9</v>
      </c>
      <c r="BE32" s="26">
        <f>VLOOKUP(1,AS32:AW35,4,FALSE)</f>
        <v>8</v>
      </c>
      <c r="BF32" s="116" t="s">
        <v>13</v>
      </c>
      <c r="BG32" s="26">
        <f>VLOOKUP(1,AS32:AW35,5,FALSE)</f>
        <v>2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England</v>
      </c>
      <c r="BM32" s="70"/>
      <c r="BN32" s="214">
        <v>1</v>
      </c>
      <c r="BO32" s="116" t="s">
        <v>13</v>
      </c>
      <c r="BP32" s="214">
        <v>2</v>
      </c>
      <c r="BQ32" s="13" t="str">
        <f>IF(BP25="","",IF(BN25=BP25,IF(BU25&gt;BW25,BL25,BQ25),IF(BN25&gt;BP25,BL25,BQ25)))</f>
        <v>Niederlande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1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England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9</v>
      </c>
      <c r="AA33" s="98">
        <f>R38</f>
        <v>8</v>
      </c>
      <c r="AB33" s="98">
        <f>V38</f>
        <v>2</v>
      </c>
      <c r="AC33" s="98">
        <f>AA33-AB33</f>
        <v>6</v>
      </c>
      <c r="AD33" s="104"/>
      <c r="AE33" s="104"/>
      <c r="AF33" s="104"/>
      <c r="AG33" s="181">
        <f>Z33*100000+AA33*10-AB33*9</f>
        <v>900062</v>
      </c>
      <c r="AH33" s="107">
        <f>IF(AG33="","",RANK(AG33,AG32:AG35,0)+ROW(A23)%%)</f>
        <v>1.0023</v>
      </c>
      <c r="AI33" s="107" t="str">
        <f>H32</f>
        <v>Italien</v>
      </c>
      <c r="AJ33" s="98">
        <f t="shared" si="9"/>
        <v>9</v>
      </c>
      <c r="AK33" s="98">
        <f t="shared" si="9"/>
        <v>8</v>
      </c>
      <c r="AL33" s="98">
        <f t="shared" si="9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900062</v>
      </c>
      <c r="AS33" s="80">
        <f>ROUND(IF(AR33="","",RANK(AR33,AR32:AR35,0)+ROW(A23)%%),0)</f>
        <v>1</v>
      </c>
      <c r="AT33" s="71" t="str">
        <f t="shared" si="10"/>
        <v>Italien</v>
      </c>
      <c r="AU33" s="71">
        <f t="shared" si="10"/>
        <v>9</v>
      </c>
      <c r="AV33" s="71">
        <f t="shared" si="10"/>
        <v>8</v>
      </c>
      <c r="AW33" s="71">
        <f t="shared" si="10"/>
        <v>2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6</v>
      </c>
      <c r="BE33" s="55">
        <f>VLOOKUP(2,AS32:AW35,4,FALSE)</f>
        <v>5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Niederlande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8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2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2</v>
      </c>
      <c r="X34" s="113"/>
      <c r="Y34" s="98"/>
      <c r="Z34" s="186">
        <f>O38</f>
        <v>0</v>
      </c>
      <c r="AA34" s="186">
        <f>S38</f>
        <v>0</v>
      </c>
      <c r="AB34" s="186">
        <f>W38</f>
        <v>7</v>
      </c>
      <c r="AC34" s="186">
        <f>AA34-AB34</f>
        <v>-7</v>
      </c>
      <c r="AD34" s="187"/>
      <c r="AE34" s="187"/>
      <c r="AF34" s="187"/>
      <c r="AG34" s="181">
        <f>Z34*100000+AA34*10-AB34*9</f>
        <v>-63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9"/>
        <v>0</v>
      </c>
      <c r="AK34" s="186">
        <f t="shared" si="9"/>
        <v>0</v>
      </c>
      <c r="AL34" s="186">
        <f t="shared" si="9"/>
        <v>7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-63</v>
      </c>
      <c r="AS34" s="80">
        <f>ROUND(IF(AR34="","",RANK(AR34,AR32:AR35,0)+ROW(A23)%%),0)</f>
        <v>4</v>
      </c>
      <c r="AT34" s="71" t="str">
        <f t="shared" si="10"/>
        <v>Irland</v>
      </c>
      <c r="AU34" s="71">
        <f t="shared" si="10"/>
        <v>0</v>
      </c>
      <c r="AV34" s="71">
        <f t="shared" si="10"/>
        <v>0</v>
      </c>
      <c r="AW34" s="71">
        <f t="shared" si="10"/>
        <v>7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3</v>
      </c>
      <c r="BE34" s="124">
        <f>VLOOKUP(3,AS32:AW35,4,FALSE)</f>
        <v>3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3</v>
      </c>
      <c r="F35" s="115" t="s">
        <v>13</v>
      </c>
      <c r="G35" s="214">
        <v>1</v>
      </c>
      <c r="H35" s="10" t="str">
        <f>H33</f>
        <v>Kroatien</v>
      </c>
      <c r="I35" s="11"/>
      <c r="J35" s="98"/>
      <c r="K35" s="98"/>
      <c r="L35" s="104">
        <f t="shared" si="8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3</v>
      </c>
      <c r="S35" s="113"/>
      <c r="T35" s="113">
        <f>G35</f>
        <v>1</v>
      </c>
      <c r="U35" s="113"/>
      <c r="V35" s="113">
        <f>G35</f>
        <v>1</v>
      </c>
      <c r="W35" s="113"/>
      <c r="X35" s="113">
        <f>E35</f>
        <v>3</v>
      </c>
      <c r="Y35" s="98"/>
      <c r="Z35" s="183">
        <f>P38</f>
        <v>3</v>
      </c>
      <c r="AA35" s="183">
        <f>T38</f>
        <v>3</v>
      </c>
      <c r="AB35" s="183">
        <f>X38</f>
        <v>5</v>
      </c>
      <c r="AC35" s="183">
        <f>AA35-AB35</f>
        <v>-2</v>
      </c>
      <c r="AD35" s="184"/>
      <c r="AE35" s="184"/>
      <c r="AF35" s="184"/>
      <c r="AG35" s="181">
        <f>Z35*100000+AA35*10-AB35*9</f>
        <v>299985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9"/>
        <v>3</v>
      </c>
      <c r="AK35" s="183">
        <f t="shared" si="9"/>
        <v>3</v>
      </c>
      <c r="AL35" s="183">
        <f t="shared" si="9"/>
        <v>5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299985</v>
      </c>
      <c r="AS35" s="80">
        <f>ROUND(IF(AR35="","",RANK(AR35,AR32:AR35,0)+ROW(L26)%%),0)</f>
        <v>3</v>
      </c>
      <c r="AT35" s="71" t="str">
        <f t="shared" si="10"/>
        <v>Kroatien</v>
      </c>
      <c r="AU35" s="71">
        <f t="shared" si="10"/>
        <v>3</v>
      </c>
      <c r="AV35" s="71">
        <f t="shared" si="10"/>
        <v>3</v>
      </c>
      <c r="AW35" s="71">
        <f t="shared" si="10"/>
        <v>5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0</v>
      </c>
      <c r="BE35" s="124">
        <f>VLOOKUP(4,AS32:AW35,4,FALSE)</f>
        <v>0</v>
      </c>
      <c r="BF35" s="116" t="s">
        <v>13</v>
      </c>
      <c r="BG35" s="124">
        <f>VLOOKUP(4,AS32:AW35,5,FALSE)</f>
        <v>7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1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8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2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600032</v>
      </c>
      <c r="AO36" s="176">
        <f>AG33+SUM(AO32:AO35)</f>
        <v>900062</v>
      </c>
      <c r="AP36" s="176">
        <f>AG34+SUM(AP32:AP35)</f>
        <v>-63</v>
      </c>
      <c r="AQ36" s="176">
        <f>AG35+SUM(AQ32:AQ35)</f>
        <v>299985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1</v>
      </c>
      <c r="CE36" s="98">
        <f>IF(E36=Spielplan!E36,IF(G36=Spielplan!G36,Punktemodus!$B$5,0),0)</f>
        <v>0</v>
      </c>
      <c r="CF36" s="117">
        <f>IF(Spielplan!E36&lt;&gt;"",SUM(BZ36:CE36),0)</f>
        <v>6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3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8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3</v>
      </c>
      <c r="S37" s="113">
        <f>G37</f>
        <v>0</v>
      </c>
      <c r="T37" s="113"/>
      <c r="U37" s="113"/>
      <c r="V37" s="113">
        <f>G37</f>
        <v>0</v>
      </c>
      <c r="W37" s="113">
        <f>E37</f>
        <v>3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6</v>
      </c>
      <c r="N38" s="107">
        <f t="shared" si="11"/>
        <v>9</v>
      </c>
      <c r="O38" s="107">
        <f t="shared" si="11"/>
        <v>0</v>
      </c>
      <c r="P38" s="107">
        <f t="shared" si="11"/>
        <v>3</v>
      </c>
      <c r="Q38" s="107">
        <f t="shared" si="11"/>
        <v>5</v>
      </c>
      <c r="R38" s="107">
        <f t="shared" si="11"/>
        <v>8</v>
      </c>
      <c r="S38" s="107">
        <f t="shared" si="11"/>
        <v>0</v>
      </c>
      <c r="T38" s="107">
        <f t="shared" si="11"/>
        <v>3</v>
      </c>
      <c r="U38" s="107">
        <f t="shared" si="11"/>
        <v>2</v>
      </c>
      <c r="V38" s="107">
        <f t="shared" si="11"/>
        <v>2</v>
      </c>
      <c r="W38" s="107">
        <f t="shared" si="11"/>
        <v>7</v>
      </c>
      <c r="X38" s="107">
        <f t="shared" si="11"/>
        <v>5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25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Niederlande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Niederlande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46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1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1</v>
      </c>
      <c r="R43" s="113">
        <f>G43</f>
        <v>1</v>
      </c>
      <c r="S43" s="113"/>
      <c r="T43" s="113"/>
      <c r="U43" s="113">
        <f>G43</f>
        <v>1</v>
      </c>
      <c r="V43" s="113">
        <f>E43</f>
        <v>1</v>
      </c>
      <c r="W43" s="113"/>
      <c r="X43" s="113"/>
      <c r="Y43" s="98"/>
      <c r="Z43" s="179">
        <f>M49</f>
        <v>4</v>
      </c>
      <c r="AA43" s="179">
        <f>Q49</f>
        <v>4</v>
      </c>
      <c r="AB43" s="179">
        <f>U49</f>
        <v>3</v>
      </c>
      <c r="AC43" s="179">
        <f>AA43-AB43</f>
        <v>1</v>
      </c>
      <c r="AD43" s="180"/>
      <c r="AE43" s="180"/>
      <c r="AF43" s="180"/>
      <c r="AG43" s="181">
        <f>Z43*100000+AA43*10-AB43*9</f>
        <v>400013</v>
      </c>
      <c r="AH43" s="182">
        <f>IF(AG43="","",RANK(AG43,AG43:AG46,0)+ROW(A34)%%)</f>
        <v>3.0034000000000001</v>
      </c>
      <c r="AI43" s="182" t="str">
        <f>C43</f>
        <v>Frankreich</v>
      </c>
      <c r="AJ43" s="179">
        <f t="shared" ref="AJ43:AL46" si="13">Z43</f>
        <v>4</v>
      </c>
      <c r="AK43" s="179">
        <f t="shared" si="13"/>
        <v>4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400013</v>
      </c>
      <c r="AS43" s="80">
        <f>ROUND(IF(AR43="","",RANK(AR43,AR43:AR46,0)+ROW(A34)%%),0)</f>
        <v>3</v>
      </c>
      <c r="AT43" s="71" t="str">
        <f t="shared" ref="AT43:AW46" si="14">AI43</f>
        <v>Frankreich</v>
      </c>
      <c r="AU43" s="71">
        <f t="shared" si="14"/>
        <v>4</v>
      </c>
      <c r="AV43" s="71">
        <f t="shared" si="14"/>
        <v>4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Schweden</v>
      </c>
      <c r="BC43" s="59"/>
      <c r="BD43" s="62">
        <f>VLOOKUP(1,AS43:AW46,3,FALSE)</f>
        <v>7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1</v>
      </c>
      <c r="CD43" s="98">
        <f>IF(G43=Spielplan!G43,Punktemodus!$B$7,0)</f>
        <v>1</v>
      </c>
      <c r="CE43" s="98">
        <f>IF(E43=Spielplan!E43,IF(G43=Spielplan!G43,Punktemodus!$B$5,0),0)</f>
        <v>2</v>
      </c>
      <c r="CF43" s="117">
        <f>IF(Spielplan!E43&lt;&gt;"",SUM(BZ43:CE43),0)</f>
        <v>9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3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3</v>
      </c>
      <c r="U44" s="113"/>
      <c r="V44" s="113"/>
      <c r="W44" s="113">
        <f>G44</f>
        <v>3</v>
      </c>
      <c r="X44" s="113">
        <f>E44</f>
        <v>1</v>
      </c>
      <c r="Y44" s="98"/>
      <c r="Z44" s="98">
        <f>N49</f>
        <v>5</v>
      </c>
      <c r="AA44" s="98">
        <f>R49</f>
        <v>4</v>
      </c>
      <c r="AB44" s="98">
        <f>V49</f>
        <v>3</v>
      </c>
      <c r="AC44" s="98">
        <f>AA44-AB44</f>
        <v>1</v>
      </c>
      <c r="AD44" s="104"/>
      <c r="AE44" s="104"/>
      <c r="AF44" s="104"/>
      <c r="AG44" s="181">
        <f>Z44*100000+AA44*10-AB44*9</f>
        <v>500013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5</v>
      </c>
      <c r="AK44" s="98">
        <f t="shared" si="13"/>
        <v>4</v>
      </c>
      <c r="AL44" s="98">
        <f t="shared" si="13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500013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5</v>
      </c>
      <c r="AV44" s="71">
        <f t="shared" si="14"/>
        <v>4</v>
      </c>
      <c r="AW44" s="71">
        <f t="shared" si="14"/>
        <v>3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5</v>
      </c>
      <c r="BE44" s="67">
        <f>VLOOKUP(2,AS43:AW46,4,FALSE)</f>
        <v>4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81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2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2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2</v>
      </c>
      <c r="X45" s="113"/>
      <c r="Y45" s="98"/>
      <c r="Z45" s="186">
        <f>O49</f>
        <v>0</v>
      </c>
      <c r="AA45" s="186">
        <f>S49</f>
        <v>2</v>
      </c>
      <c r="AB45" s="186">
        <f>W49</f>
        <v>7</v>
      </c>
      <c r="AC45" s="186">
        <f>AA45-AB45</f>
        <v>-5</v>
      </c>
      <c r="AD45" s="187"/>
      <c r="AE45" s="187"/>
      <c r="AF45" s="187"/>
      <c r="AG45" s="181">
        <f>Z45*100000+AA45*10-AB45*9</f>
        <v>-43</v>
      </c>
      <c r="AH45" s="188">
        <f>IF(AG45="","",RANK(AG45,AG43:AG46,0)+ROW(A34)%%)</f>
        <v>4.0034000000000001</v>
      </c>
      <c r="AI45" s="188" t="str">
        <f>C44</f>
        <v>Ukraine</v>
      </c>
      <c r="AJ45" s="186">
        <f t="shared" si="13"/>
        <v>0</v>
      </c>
      <c r="AK45" s="186">
        <f t="shared" si="13"/>
        <v>2</v>
      </c>
      <c r="AL45" s="186">
        <f t="shared" si="13"/>
        <v>7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-43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0</v>
      </c>
      <c r="AV45" s="71">
        <f t="shared" si="14"/>
        <v>2</v>
      </c>
      <c r="AW45" s="71">
        <f t="shared" si="14"/>
        <v>7</v>
      </c>
      <c r="AX45" s="71"/>
      <c r="AY45" s="71"/>
      <c r="AZ45" s="98"/>
      <c r="BA45" s="122">
        <v>3</v>
      </c>
      <c r="BB45" s="226" t="str">
        <f>IF(E44="",C44,VLOOKUP(3,AS43:AT46,2,FALSE))</f>
        <v>Frankreich</v>
      </c>
      <c r="BC45" s="123"/>
      <c r="BD45" s="124">
        <f>VLOOKUP(3,AS43:AW46,3,FALSE)</f>
        <v>4</v>
      </c>
      <c r="BE45" s="124">
        <f>VLOOKUP(3,AS43:AW46,4,FALSE)</f>
        <v>4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26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1</v>
      </c>
      <c r="CD45" s="98">
        <f>IF(G45=Spielplan!G45,Punktemodus!$B$7,0)</f>
        <v>1</v>
      </c>
      <c r="CE45" s="98">
        <f>IF(E45=Spielplan!E45,IF(G45=Spielplan!G45,Punktemodus!$B$5,0),0)</f>
        <v>2</v>
      </c>
      <c r="CF45" s="117">
        <f>IF(Spielplan!E45&lt;&gt;"",SUM(BZ45:CE45),0)</f>
        <v>9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1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0</v>
      </c>
      <c r="M46" s="113"/>
      <c r="N46" s="113">
        <f>IF($E46="",0,IF($E46&gt;$G46,3,IF($E46=$G46,1,0)))</f>
        <v>1</v>
      </c>
      <c r="O46" s="113"/>
      <c r="P46" s="113">
        <f>IF($G46="",0,IF($E46&gt;$G46,0,IF($E46=$G46,1,3)))</f>
        <v>1</v>
      </c>
      <c r="Q46" s="113"/>
      <c r="R46" s="113">
        <f>E46</f>
        <v>1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1</v>
      </c>
      <c r="Y46" s="98"/>
      <c r="Z46" s="183">
        <f>P49</f>
        <v>7</v>
      </c>
      <c r="AA46" s="183">
        <f>T49</f>
        <v>6</v>
      </c>
      <c r="AB46" s="183">
        <f>X49</f>
        <v>3</v>
      </c>
      <c r="AC46" s="183">
        <f>AA46-AB46</f>
        <v>3</v>
      </c>
      <c r="AD46" s="184"/>
      <c r="AE46" s="184"/>
      <c r="AF46" s="184"/>
      <c r="AG46" s="181">
        <f>Z46*100000+AA46*10-AB46*9</f>
        <v>700033</v>
      </c>
      <c r="AH46" s="185">
        <f>IF(AG46="","",RANK(AG46,AG43:AG46,0)+ROW(A34)%%)</f>
        <v>1.0034000000000001</v>
      </c>
      <c r="AI46" s="185" t="str">
        <f>H44</f>
        <v>Schweden</v>
      </c>
      <c r="AJ46" s="183">
        <f t="shared" si="13"/>
        <v>7</v>
      </c>
      <c r="AK46" s="183">
        <f t="shared" si="13"/>
        <v>6</v>
      </c>
      <c r="AL46" s="183">
        <f t="shared" si="13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700033</v>
      </c>
      <c r="AS46" s="80">
        <f>ROUND(IF(AR46="","",RANK(AR46,AR43:AR46,0)+ROW(L37)%%),0)</f>
        <v>1</v>
      </c>
      <c r="AT46" s="71" t="str">
        <f t="shared" si="14"/>
        <v>Schweden</v>
      </c>
      <c r="AU46" s="71">
        <f t="shared" si="14"/>
        <v>7</v>
      </c>
      <c r="AV46" s="71">
        <f t="shared" si="14"/>
        <v>6</v>
      </c>
      <c r="AW46" s="71">
        <f t="shared" si="14"/>
        <v>3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0</v>
      </c>
      <c r="BE46" s="124">
        <f>VLOOKUP(4,AS43:AW46,4,FALSE)</f>
        <v>2</v>
      </c>
      <c r="BF46" s="116" t="s">
        <v>13</v>
      </c>
      <c r="BG46" s="124">
        <f>VLOOKUP(4,AS43:AW46,5,FALSE)</f>
        <v>7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0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0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1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1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1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1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400013</v>
      </c>
      <c r="AO47" s="176">
        <f>AG44+SUM(AO43:AO46)</f>
        <v>500013</v>
      </c>
      <c r="AP47" s="176">
        <f>AG45+SUM(AP43:AP46)</f>
        <v>-43</v>
      </c>
      <c r="AQ47" s="176">
        <f>AG46+SUM(AQ43:AQ46)</f>
        <v>700033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0</v>
      </c>
      <c r="CD47" s="98">
        <f>IF(G47=Spielplan!G47,Punktemodus!$B$7,0)</f>
        <v>1</v>
      </c>
      <c r="CE47" s="98">
        <f>IF(E47=Spielplan!E47,IF(G47=Spielplan!G47,Punktemodus!$B$5,0),0)</f>
        <v>0</v>
      </c>
      <c r="CF47" s="117">
        <f>IF(Spielplan!E47&lt;&gt;"",SUM(BZ47:CE47),0)</f>
        <v>6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1</v>
      </c>
      <c r="H48" s="15" t="str">
        <f>C44</f>
        <v>Ukraine</v>
      </c>
      <c r="I48" s="16"/>
      <c r="J48" s="98"/>
      <c r="K48" s="98"/>
      <c r="L48" s="104">
        <f t="shared" si="1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2</v>
      </c>
      <c r="S48" s="113">
        <f>G48</f>
        <v>1</v>
      </c>
      <c r="T48" s="113"/>
      <c r="U48" s="113"/>
      <c r="V48" s="113">
        <f>G48</f>
        <v>1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5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4</v>
      </c>
      <c r="N49" s="107">
        <f t="shared" ref="N49:X49" si="15">SUM(N43:N48)</f>
        <v>5</v>
      </c>
      <c r="O49" s="107">
        <f t="shared" si="15"/>
        <v>0</v>
      </c>
      <c r="P49" s="107">
        <f t="shared" si="15"/>
        <v>7</v>
      </c>
      <c r="Q49" s="107">
        <f t="shared" si="15"/>
        <v>4</v>
      </c>
      <c r="R49" s="107">
        <f t="shared" si="15"/>
        <v>4</v>
      </c>
      <c r="S49" s="107">
        <f t="shared" si="15"/>
        <v>2</v>
      </c>
      <c r="T49" s="107">
        <f t="shared" si="15"/>
        <v>6</v>
      </c>
      <c r="U49" s="107">
        <f t="shared" si="15"/>
        <v>3</v>
      </c>
      <c r="V49" s="107">
        <f t="shared" si="15"/>
        <v>3</v>
      </c>
      <c r="W49" s="107">
        <f t="shared" si="15"/>
        <v>7</v>
      </c>
      <c r="X49" s="107">
        <f t="shared" si="15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127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29</v>
      </c>
      <c r="CG49" s="118">
        <f>CF16+CF27+CF38+CF49</f>
        <v>81</v>
      </c>
      <c r="CH49" s="98"/>
      <c r="CI49" s="98"/>
      <c r="CJ49" s="98"/>
      <c r="CK49" s="98"/>
      <c r="CL49" s="98"/>
      <c r="CM49" s="121">
        <f>CM41+CG49</f>
        <v>127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O55"/>
  <sheetViews>
    <sheetView zoomScale="70" zoomScaleNormal="70" workbookViewId="0">
      <selection activeCell="B3" sqref="B3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25" customWidth="1"/>
    <col min="6" max="6" width="2.7109375" style="92" customWidth="1"/>
    <col min="7" max="7" width="6.7109375" style="125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125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125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381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Norbert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Norbert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1</v>
      </c>
      <c r="F10" s="115" t="s">
        <v>13</v>
      </c>
      <c r="G10" s="214">
        <v>0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1</v>
      </c>
      <c r="R10" s="113">
        <f>G10</f>
        <v>0</v>
      </c>
      <c r="S10" s="113"/>
      <c r="T10" s="113"/>
      <c r="U10" s="113">
        <f>G10</f>
        <v>0</v>
      </c>
      <c r="V10" s="113">
        <f>E10</f>
        <v>1</v>
      </c>
      <c r="W10" s="113"/>
      <c r="X10" s="113"/>
      <c r="Y10" s="98"/>
      <c r="Z10" s="179">
        <f>M16</f>
        <v>6</v>
      </c>
      <c r="AA10" s="179">
        <f>Q16</f>
        <v>3</v>
      </c>
      <c r="AB10" s="179">
        <f>U16</f>
        <v>3</v>
      </c>
      <c r="AC10" s="179">
        <f>AA10-AB10</f>
        <v>0</v>
      </c>
      <c r="AD10" s="180"/>
      <c r="AE10" s="180"/>
      <c r="AF10" s="180"/>
      <c r="AG10" s="181">
        <f>Z10*100000+AA10*10-AB10*9</f>
        <v>600003</v>
      </c>
      <c r="AH10" s="182">
        <f>IF(AG10="","",RANK(AG10,AG10:AG13,0)+ROW(A1)%%)</f>
        <v>3.0001000000000002</v>
      </c>
      <c r="AI10" s="182" t="str">
        <f>C10</f>
        <v>Polen</v>
      </c>
      <c r="AJ10" s="179">
        <f t="shared" ref="AJ10:AL13" si="1">Z10</f>
        <v>6</v>
      </c>
      <c r="AK10" s="179">
        <f t="shared" si="1"/>
        <v>3</v>
      </c>
      <c r="AL10" s="179">
        <f t="shared" si="1"/>
        <v>3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1000</v>
      </c>
      <c r="AR10" s="176">
        <f>AN14</f>
        <v>601003</v>
      </c>
      <c r="AS10" s="80">
        <f>ROUND(IF(AR10="","",RANK(AR10,AR10:AR13,0)+ROW(A1)%%),0)</f>
        <v>3</v>
      </c>
      <c r="AT10" s="71" t="str">
        <f t="shared" ref="AT10:AW13" si="2">AI10</f>
        <v>Polen</v>
      </c>
      <c r="AU10" s="71">
        <f t="shared" si="2"/>
        <v>6</v>
      </c>
      <c r="AV10" s="71">
        <f t="shared" si="2"/>
        <v>3</v>
      </c>
      <c r="AW10" s="71">
        <f t="shared" si="2"/>
        <v>3</v>
      </c>
      <c r="AX10" s="85"/>
      <c r="AY10" s="85"/>
      <c r="AZ10" s="98"/>
      <c r="BA10" s="17">
        <v>1</v>
      </c>
      <c r="BB10" s="215" t="str">
        <f>IF(E10="",C10,VLOOKUP(1,AS10:AT13,2,FALSE))</f>
        <v>Russland</v>
      </c>
      <c r="BC10" s="18"/>
      <c r="BD10" s="19">
        <f>VLOOKUP(1,AS10:AW13,3,FALSE)</f>
        <v>6</v>
      </c>
      <c r="BE10" s="20">
        <f>VLOOKUP(1,AS10:AW13,4,FALSE)</f>
        <v>6</v>
      </c>
      <c r="BF10" s="116" t="s">
        <v>13</v>
      </c>
      <c r="BG10" s="20">
        <f>VLOOKUP(1,AS10:AW13,5,FALSE)</f>
        <v>3</v>
      </c>
      <c r="BH10" s="21" t="s">
        <v>21</v>
      </c>
      <c r="BI10" s="98"/>
      <c r="BJ10" s="102"/>
      <c r="BK10" s="21" t="s">
        <v>21</v>
      </c>
      <c r="BL10" s="8" t="str">
        <f>BB10</f>
        <v>Russland</v>
      </c>
      <c r="BM10" s="18"/>
      <c r="BN10" s="214">
        <v>1</v>
      </c>
      <c r="BO10" s="116" t="s">
        <v>13</v>
      </c>
      <c r="BP10" s="214">
        <v>3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1</v>
      </c>
      <c r="CD10" s="98">
        <f>IF(G10=Spielplan!G10,Punktemodus!$B$7,0)</f>
        <v>0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Russland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4</v>
      </c>
      <c r="CM10" s="117">
        <f>IF(Spielplan!$G$48&lt;&gt;"",CK10+CL10+CK11+CL11,0)</f>
        <v>4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1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1</v>
      </c>
      <c r="U11" s="113"/>
      <c r="V11" s="113"/>
      <c r="W11" s="113">
        <f>G11</f>
        <v>1</v>
      </c>
      <c r="X11" s="113">
        <f>E11</f>
        <v>2</v>
      </c>
      <c r="Y11" s="98"/>
      <c r="Z11" s="98">
        <f>N16</f>
        <v>0</v>
      </c>
      <c r="AA11" s="98">
        <f>R16</f>
        <v>0</v>
      </c>
      <c r="AB11" s="98">
        <f>V16</f>
        <v>6</v>
      </c>
      <c r="AC11" s="98">
        <f>AA11-AB11</f>
        <v>-6</v>
      </c>
      <c r="AD11" s="104"/>
      <c r="AE11" s="104"/>
      <c r="AF11" s="104"/>
      <c r="AG11" s="181">
        <f>Z11*100000+AA11*10-AB11*9</f>
        <v>-54</v>
      </c>
      <c r="AH11" s="107">
        <f>IF(AG11="","",RANK(AG11,AG10:AG13,0)+ROW(A1)%%)</f>
        <v>4.0000999999999998</v>
      </c>
      <c r="AI11" s="107" t="str">
        <f>H10</f>
        <v>Griechenland</v>
      </c>
      <c r="AJ11" s="98">
        <f t="shared" si="1"/>
        <v>0</v>
      </c>
      <c r="AK11" s="98">
        <f t="shared" si="1"/>
        <v>0</v>
      </c>
      <c r="AL11" s="98">
        <f t="shared" si="1"/>
        <v>6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-54</v>
      </c>
      <c r="AS11" s="80">
        <f>ROUND(IF(AR11="","",RANK(AR11,AR10:AR13,0)+ROW(A1)%%),0)</f>
        <v>4</v>
      </c>
      <c r="AT11" s="71" t="str">
        <f t="shared" si="2"/>
        <v>Griechenland</v>
      </c>
      <c r="AU11" s="71">
        <f t="shared" si="2"/>
        <v>0</v>
      </c>
      <c r="AV11" s="71">
        <f t="shared" si="2"/>
        <v>0</v>
      </c>
      <c r="AW11" s="71">
        <f t="shared" si="2"/>
        <v>6</v>
      </c>
      <c r="AX11" s="71"/>
      <c r="AY11" s="71"/>
      <c r="AZ11" s="98"/>
      <c r="BA11" s="27">
        <v>2</v>
      </c>
      <c r="BB11" s="216" t="str">
        <f>IF(G10="",H10,VLOOKUP(2,AS10:AT13,2,FALSE))</f>
        <v>Tschechien</v>
      </c>
      <c r="BC11" s="28"/>
      <c r="BD11" s="29">
        <f>VLOOKUP(2,AS10:AW13,3,FALSE)</f>
        <v>6</v>
      </c>
      <c r="BE11" s="30">
        <f>VLOOKUP(2,AS10:AW13,4,FALSE)</f>
        <v>5</v>
      </c>
      <c r="BF11" s="116" t="s">
        <v>13</v>
      </c>
      <c r="BG11" s="30">
        <f>VLOOKUP(2,AS10:AW13,5,FALSE)</f>
        <v>2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1</v>
      </c>
      <c r="CE11" s="98">
        <f>IF(E11=Spielplan!E11,IF(G11=Spielplan!G11,Punktemodus!$B$5,0),0)</f>
        <v>0</v>
      </c>
      <c r="CF11" s="117">
        <f>IF(Spielplan!E11&lt;&gt;"",SUM(BZ11:CE11),0)</f>
        <v>6</v>
      </c>
      <c r="CG11" s="98"/>
      <c r="CH11" s="105" t="s">
        <v>124</v>
      </c>
      <c r="CI11" s="98" t="str">
        <f>BQ12</f>
        <v>Tschechien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2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1</v>
      </c>
      <c r="M12" s="113">
        <f>IF($E12="",0,IF($E12&gt;$G12,3,IF($E12=G12,1,0)))</f>
        <v>3</v>
      </c>
      <c r="N12" s="113"/>
      <c r="O12" s="113">
        <f>IF($G12="",0,IF($E12&gt;$G12,0,IF($E12=$G12,1,3)))</f>
        <v>0</v>
      </c>
      <c r="P12" s="113"/>
      <c r="Q12" s="113">
        <f>E12</f>
        <v>2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2</v>
      </c>
      <c r="X12" s="113"/>
      <c r="Y12" s="98"/>
      <c r="Z12" s="186">
        <f>O16</f>
        <v>6</v>
      </c>
      <c r="AA12" s="186">
        <f>S16</f>
        <v>6</v>
      </c>
      <c r="AB12" s="186">
        <f>W16</f>
        <v>3</v>
      </c>
      <c r="AC12" s="186">
        <f>AA12-AB12</f>
        <v>3</v>
      </c>
      <c r="AD12" s="187"/>
      <c r="AE12" s="187"/>
      <c r="AF12" s="187"/>
      <c r="AG12" s="181">
        <f>Z12*100000+AA12*10-AB12*9</f>
        <v>600033</v>
      </c>
      <c r="AH12" s="188">
        <f>IF(AG12="","",RANK(AG12,AG10:AG13,0)+ROW(A1)%%)</f>
        <v>1.0001</v>
      </c>
      <c r="AI12" s="188" t="str">
        <f>C11</f>
        <v>Russland</v>
      </c>
      <c r="AJ12" s="186">
        <f t="shared" si="1"/>
        <v>6</v>
      </c>
      <c r="AK12" s="186">
        <f t="shared" si="1"/>
        <v>6</v>
      </c>
      <c r="AL12" s="186">
        <f t="shared" si="1"/>
        <v>3</v>
      </c>
      <c r="AM12" s="71"/>
      <c r="AN12" s="176">
        <f>IF(AJ10=AK12,IF(E12&gt;G12,1000,0),0)</f>
        <v>1000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601033</v>
      </c>
      <c r="AS12" s="80">
        <f>ROUND(IF(AR12="","",RANK(AR12,AR10:AR13,0)+ROW(A1)%%),0)</f>
        <v>1</v>
      </c>
      <c r="AT12" s="71" t="str">
        <f t="shared" si="2"/>
        <v>Russland</v>
      </c>
      <c r="AU12" s="71">
        <f t="shared" si="2"/>
        <v>6</v>
      </c>
      <c r="AV12" s="71">
        <f t="shared" si="2"/>
        <v>6</v>
      </c>
      <c r="AW12" s="71">
        <f t="shared" si="2"/>
        <v>3</v>
      </c>
      <c r="AX12" s="71"/>
      <c r="AY12" s="71"/>
      <c r="AZ12" s="98"/>
      <c r="BA12" s="122">
        <v>3</v>
      </c>
      <c r="BB12" s="226" t="str">
        <f>IF(E11="",C11,VLOOKUP(3,AS10:AT13,2,FALSE))</f>
        <v>Polen</v>
      </c>
      <c r="BC12" s="123"/>
      <c r="BD12" s="124">
        <f>VLOOKUP(3,AS10:AW13,3,FALSE)</f>
        <v>6</v>
      </c>
      <c r="BE12" s="124">
        <f>VLOOKUP(3,AS10:AW13,4,FALSE)</f>
        <v>3</v>
      </c>
      <c r="BF12" s="116" t="s">
        <v>13</v>
      </c>
      <c r="BG12" s="124">
        <f>VLOOKUP(3,AS10:AW13,5,FALSE)</f>
        <v>3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Tschechien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0</v>
      </c>
      <c r="CB12" s="98">
        <f>IF(E12&lt;G12,IF(Spielplan!E12&lt;Spielplan!G12,Punktemodus!$B$3,0),0)</f>
        <v>0</v>
      </c>
      <c r="CC12" s="98">
        <f>IF(E12=Spielplan!E12,Punktemodus!$B$7,0)</f>
        <v>0</v>
      </c>
      <c r="CD12" s="98">
        <f>IF(G12=Spielplan!G12,Punktemodus!$B$7,0)</f>
        <v>1</v>
      </c>
      <c r="CE12" s="98">
        <f>IF(E12=Spielplan!E12,IF(G12=Spielplan!G12,Punktemodus!$B$5,0),0)</f>
        <v>0</v>
      </c>
      <c r="CF12" s="117">
        <f>IF(Spielplan!E12&lt;&gt;"",SUM(BZ12:CE12),0)</f>
        <v>1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2</v>
      </c>
      <c r="H13" s="13" t="str">
        <f>H11</f>
        <v>Tschechien</v>
      </c>
      <c r="I13" s="14"/>
      <c r="J13" s="98"/>
      <c r="K13" s="98"/>
      <c r="L13" s="104">
        <f t="shared" si="0"/>
        <v>-1</v>
      </c>
      <c r="M13" s="113"/>
      <c r="N13" s="113">
        <f>IF($E13="",0,IF($E13&gt;$G13,3,IF($E13=$G13,1,0)))</f>
        <v>0</v>
      </c>
      <c r="O13" s="113"/>
      <c r="P13" s="113">
        <f>IF($G13="",0,IF($E13&gt;$G13,0,IF($E13=$G13,1,3)))</f>
        <v>3</v>
      </c>
      <c r="Q13" s="113"/>
      <c r="R13" s="113">
        <f>E13</f>
        <v>0</v>
      </c>
      <c r="S13" s="113"/>
      <c r="T13" s="113">
        <f>G13</f>
        <v>2</v>
      </c>
      <c r="U13" s="113"/>
      <c r="V13" s="113">
        <f>G13</f>
        <v>2</v>
      </c>
      <c r="W13" s="113"/>
      <c r="X13" s="113">
        <f>E13</f>
        <v>0</v>
      </c>
      <c r="Y13" s="98"/>
      <c r="Z13" s="183">
        <f>P16</f>
        <v>6</v>
      </c>
      <c r="AA13" s="183">
        <f>T16</f>
        <v>5</v>
      </c>
      <c r="AB13" s="183">
        <f>X16</f>
        <v>2</v>
      </c>
      <c r="AC13" s="183">
        <f>AA13-AB13</f>
        <v>3</v>
      </c>
      <c r="AD13" s="184"/>
      <c r="AE13" s="184"/>
      <c r="AF13" s="184"/>
      <c r="AG13" s="181">
        <f>Z13*100000+AA13*10-AB13*9</f>
        <v>600032</v>
      </c>
      <c r="AH13" s="185">
        <f>IF(AG13="","",RANK(AG13,AG10:AG13,0)+ROW(A1)%%)</f>
        <v>2.0001000000000002</v>
      </c>
      <c r="AI13" s="185" t="str">
        <f>H11</f>
        <v>Tschechien</v>
      </c>
      <c r="AJ13" s="183">
        <f t="shared" si="1"/>
        <v>6</v>
      </c>
      <c r="AK13" s="183">
        <f t="shared" si="1"/>
        <v>5</v>
      </c>
      <c r="AL13" s="183">
        <f t="shared" si="1"/>
        <v>2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1000</v>
      </c>
      <c r="AQ13" s="175"/>
      <c r="AR13" s="176">
        <f>AQ14</f>
        <v>601032</v>
      </c>
      <c r="AS13" s="80">
        <f>ROUND(IF(AR13="","",RANK(AR13,AR10:AR13,0)+ROW(L4)%%),0)</f>
        <v>2</v>
      </c>
      <c r="AT13" s="71" t="str">
        <f t="shared" si="2"/>
        <v>Tschechien</v>
      </c>
      <c r="AU13" s="71">
        <f t="shared" si="2"/>
        <v>6</v>
      </c>
      <c r="AV13" s="71">
        <f t="shared" si="2"/>
        <v>5</v>
      </c>
      <c r="AW13" s="71">
        <f t="shared" si="2"/>
        <v>2</v>
      </c>
      <c r="AX13" s="71"/>
      <c r="AY13" s="71"/>
      <c r="AZ13" s="98"/>
      <c r="BA13" s="122">
        <v>4</v>
      </c>
      <c r="BB13" s="226" t="str">
        <f>IF(G11="",H11,VLOOKUP(4,AS10:AT13,2,FALSE))</f>
        <v>Griechenland</v>
      </c>
      <c r="BC13" s="123"/>
      <c r="BD13" s="124">
        <f>VLOOKUP(4,AS10:AW13,3,FALSE)</f>
        <v>0</v>
      </c>
      <c r="BE13" s="124">
        <f>VLOOKUP(4,AS10:AW13,4,FALSE)</f>
        <v>0</v>
      </c>
      <c r="BF13" s="116" t="s">
        <v>13</v>
      </c>
      <c r="BG13" s="124">
        <f>VLOOKUP(4,AS10:AW13,5,FALSE)</f>
        <v>6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5</v>
      </c>
      <c r="CC13" s="98">
        <f>IF(E13=Spielplan!E13,Punktemodus!$B$7,0)</f>
        <v>0</v>
      </c>
      <c r="CD13" s="98">
        <f>IF(G13=Spielplan!G13,Punktemodus!$B$7,0)</f>
        <v>1</v>
      </c>
      <c r="CE13" s="98">
        <f>IF(E13=Spielplan!E13,IF(G13=Spielplan!G13,Punktemodus!$B$5,0),0)</f>
        <v>0</v>
      </c>
      <c r="CF13" s="117">
        <f>IF(Spielplan!E13&lt;&gt;"",SUM(BZ13:CE13),0)</f>
        <v>6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0</v>
      </c>
      <c r="F14" s="115" t="s">
        <v>13</v>
      </c>
      <c r="G14" s="214">
        <v>2</v>
      </c>
      <c r="H14" s="8" t="str">
        <f>H11</f>
        <v>Tschechien</v>
      </c>
      <c r="I14" s="9"/>
      <c r="J14" s="98"/>
      <c r="K14" s="98"/>
      <c r="L14" s="104">
        <f t="shared" si="0"/>
        <v>-1</v>
      </c>
      <c r="M14" s="113">
        <f>IF($E14="",0,IF($E14&gt;$G14,3,IF($E14=G14,1,0)))</f>
        <v>0</v>
      </c>
      <c r="N14" s="113"/>
      <c r="O14" s="113"/>
      <c r="P14" s="113">
        <f>IF($G14="",0,IF($E14&gt;$G14,0,IF($E14=$G14,1,3)))</f>
        <v>3</v>
      </c>
      <c r="Q14" s="113">
        <f>E14</f>
        <v>0</v>
      </c>
      <c r="R14" s="113"/>
      <c r="S14" s="113"/>
      <c r="T14" s="113">
        <f>G14</f>
        <v>2</v>
      </c>
      <c r="U14" s="113">
        <f>G14</f>
        <v>2</v>
      </c>
      <c r="V14" s="113"/>
      <c r="W14" s="113"/>
      <c r="X14" s="113">
        <f>E14</f>
        <v>0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601003</v>
      </c>
      <c r="AO14" s="176">
        <f>AG11+SUM(AO10:AO13)</f>
        <v>-54</v>
      </c>
      <c r="AP14" s="176">
        <f>AG12+SUM(AP10:AP13)</f>
        <v>601033</v>
      </c>
      <c r="AQ14" s="176">
        <f>AG13+SUM(AQ10:AQ13)</f>
        <v>601032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Kroatien</v>
      </c>
      <c r="BM14" s="24"/>
      <c r="BN14" s="214">
        <v>2</v>
      </c>
      <c r="BO14" s="116" t="s">
        <v>13</v>
      </c>
      <c r="BP14" s="214">
        <v>1</v>
      </c>
      <c r="BQ14" s="15" t="str">
        <f>BB44</f>
        <v>England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5</v>
      </c>
      <c r="CC14" s="98">
        <f>IF(E14=Spielplan!E14,Punktemodus!$B$7,0)</f>
        <v>1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6</v>
      </c>
      <c r="CG14" s="98"/>
      <c r="CH14" s="105" t="s">
        <v>126</v>
      </c>
      <c r="CI14" s="98" t="str">
        <f>BL14</f>
        <v>Kroatien</v>
      </c>
      <c r="CJ14" s="98" t="str">
        <f>Spielplan!BL14</f>
        <v>Spanien</v>
      </c>
      <c r="CK14" s="98">
        <f>IF(CI14=CJ14,Punktemodus!$B$11,0)</f>
        <v>0</v>
      </c>
      <c r="CL14" s="98">
        <f>IF(CJ14=CI15,Punktemodus!$B$13,0)</f>
        <v>4</v>
      </c>
      <c r="CM14" s="117">
        <f>IF(Spielplan!$G$48&lt;&gt;"",CK14+CL14+CK15+CL15,0)</f>
        <v>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3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3</v>
      </c>
      <c r="T15" s="113"/>
      <c r="U15" s="113"/>
      <c r="V15" s="113">
        <f>G15</f>
        <v>3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Spanien</v>
      </c>
      <c r="CJ15" s="98" t="str">
        <f>Spielplan!BQ16</f>
        <v>Italien</v>
      </c>
      <c r="CK15" s="98">
        <f>IF(CI15=CJ15,Punktemodus!$B$11,0)</f>
        <v>0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6</v>
      </c>
      <c r="N16" s="107">
        <f t="shared" si="3"/>
        <v>0</v>
      </c>
      <c r="O16" s="107">
        <f t="shared" si="3"/>
        <v>6</v>
      </c>
      <c r="P16" s="107">
        <f t="shared" si="3"/>
        <v>6</v>
      </c>
      <c r="Q16" s="107">
        <f t="shared" si="3"/>
        <v>3</v>
      </c>
      <c r="R16" s="107">
        <f t="shared" si="3"/>
        <v>0</v>
      </c>
      <c r="S16" s="107">
        <f t="shared" si="3"/>
        <v>6</v>
      </c>
      <c r="T16" s="107">
        <f t="shared" si="3"/>
        <v>5</v>
      </c>
      <c r="U16" s="107">
        <f t="shared" si="3"/>
        <v>3</v>
      </c>
      <c r="V16" s="107">
        <f t="shared" si="3"/>
        <v>6</v>
      </c>
      <c r="W16" s="107">
        <f t="shared" si="3"/>
        <v>3</v>
      </c>
      <c r="X16" s="107">
        <f t="shared" si="3"/>
        <v>2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Frankreich</v>
      </c>
      <c r="BM16" s="61"/>
      <c r="BN16" s="214">
        <v>1</v>
      </c>
      <c r="BO16" s="116" t="s">
        <v>13</v>
      </c>
      <c r="BP16" s="214">
        <v>2</v>
      </c>
      <c r="BQ16" s="10" t="str">
        <f>BB33</f>
        <v>Spanien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20</v>
      </c>
      <c r="CG16" s="98"/>
      <c r="CH16" s="105" t="s">
        <v>128</v>
      </c>
      <c r="CI16" s="98" t="str">
        <f>BL16</f>
        <v>Frankreich</v>
      </c>
      <c r="CJ16" s="98" t="str">
        <f>Spielplan!BL16</f>
        <v>England</v>
      </c>
      <c r="CK16" s="98">
        <f>IF(CI16=CJ16,Punktemodus!$B$11,0)</f>
        <v>0</v>
      </c>
      <c r="CL16" s="98">
        <f>IF(CJ16=CI17,Punktemodus!$B$13,0)</f>
        <v>4</v>
      </c>
      <c r="CM16" s="117">
        <f>IF(Spielplan!$G$48&lt;&gt;"",CK16+CL16+CK17+CL17,0)</f>
        <v>8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England</v>
      </c>
      <c r="CJ17" s="98" t="str">
        <f>Spielplan!BQ14</f>
        <v>Frankreich</v>
      </c>
      <c r="CK17" s="98">
        <f>IF(CI17=CJ17,Punktemodus!$B$11,0)</f>
        <v>0</v>
      </c>
      <c r="CL17" s="98">
        <f>IF(CJ17=CI16,Punktemodus!$B$13,0)</f>
        <v>4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23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0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0</v>
      </c>
      <c r="S21" s="113"/>
      <c r="T21" s="113"/>
      <c r="U21" s="113">
        <f>G21</f>
        <v>0</v>
      </c>
      <c r="V21" s="113">
        <f>E21</f>
        <v>2</v>
      </c>
      <c r="W21" s="113"/>
      <c r="X21" s="113"/>
      <c r="Y21" s="98"/>
      <c r="Z21" s="179">
        <f>M27</f>
        <v>6</v>
      </c>
      <c r="AA21" s="179">
        <f>Q27</f>
        <v>5</v>
      </c>
      <c r="AB21" s="179">
        <f>U27</f>
        <v>2</v>
      </c>
      <c r="AC21" s="179">
        <f>AA21-AB21</f>
        <v>3</v>
      </c>
      <c r="AD21" s="180"/>
      <c r="AE21" s="180"/>
      <c r="AF21" s="180"/>
      <c r="AG21" s="181">
        <f>Z21*100000+AA21*10-AB21*9</f>
        <v>600032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L24" si="5">Z21</f>
        <v>6</v>
      </c>
      <c r="AK21" s="179">
        <f t="shared" si="5"/>
        <v>5</v>
      </c>
      <c r="AL21" s="179">
        <f t="shared" si="5"/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600032</v>
      </c>
      <c r="AS21" s="80">
        <f>ROUND(IF(AR21="","",RANK(AR21,AR21:AR24,0)+ROW(A12)%%),0)</f>
        <v>2</v>
      </c>
      <c r="AT21" s="71" t="str">
        <f t="shared" ref="AT21:AW24" si="6">AI21</f>
        <v>Niederlande</v>
      </c>
      <c r="AU21" s="71">
        <f t="shared" si="6"/>
        <v>6</v>
      </c>
      <c r="AV21" s="71">
        <f t="shared" si="6"/>
        <v>5</v>
      </c>
      <c r="AW21" s="71">
        <f t="shared" si="6"/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9</v>
      </c>
      <c r="BE21" s="44">
        <f>VLOOKUP(1,AS21:AW24,4,FALSE)</f>
        <v>8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0</v>
      </c>
      <c r="CE21" s="98">
        <f>IF(E21=Spielplan!E21,IF(G21=Spielplan!G21,Punktemodus!$B$5,0),0)</f>
        <v>0</v>
      </c>
      <c r="CF21" s="117">
        <f>IF(Spielplan!E21&lt;&gt;"",SUM(BZ21:CE21),0)</f>
        <v>0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0</v>
      </c>
      <c r="AA22" s="98">
        <f>R27</f>
        <v>0</v>
      </c>
      <c r="AB22" s="98">
        <f>V27</f>
        <v>7</v>
      </c>
      <c r="AC22" s="98">
        <f>AA22-AB22</f>
        <v>-7</v>
      </c>
      <c r="AD22" s="104"/>
      <c r="AE22" s="104"/>
      <c r="AF22" s="104"/>
      <c r="AG22" s="181">
        <f>Z22*100000+AA22*10-AB22*9</f>
        <v>-63</v>
      </c>
      <c r="AH22" s="107">
        <f>IF(AG22="","",RANK(AG22,AG21:AG24,0)+ROW(A12)%%)</f>
        <v>4.0011999999999999</v>
      </c>
      <c r="AI22" s="107" t="str">
        <f>H21</f>
        <v>Dänemark</v>
      </c>
      <c r="AJ22" s="98">
        <f t="shared" si="5"/>
        <v>0</v>
      </c>
      <c r="AK22" s="98">
        <f t="shared" si="5"/>
        <v>0</v>
      </c>
      <c r="AL22" s="98">
        <f t="shared" si="5"/>
        <v>7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-63</v>
      </c>
      <c r="AS22" s="80">
        <f>ROUND(IF(AR22="","",RANK(AR22,AR21:AR24,0)+ROW(A12)%%),0)</f>
        <v>4</v>
      </c>
      <c r="AT22" s="71" t="str">
        <f t="shared" si="6"/>
        <v>Dänemark</v>
      </c>
      <c r="AU22" s="71">
        <f t="shared" si="6"/>
        <v>0</v>
      </c>
      <c r="AV22" s="71">
        <f t="shared" si="6"/>
        <v>0</v>
      </c>
      <c r="AW22" s="71">
        <f t="shared" si="6"/>
        <v>7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6</v>
      </c>
      <c r="BE22" s="37">
        <f>VLOOKUP(2,AS21:AW24,4,FALSE)</f>
        <v>5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2</v>
      </c>
      <c r="H23" s="39" t="str">
        <f>C22</f>
        <v>Deutschland</v>
      </c>
      <c r="I23" s="40"/>
      <c r="J23" s="98"/>
      <c r="K23" s="98"/>
      <c r="L23" s="104">
        <f t="shared" si="4"/>
        <v>-1</v>
      </c>
      <c r="M23" s="113">
        <f>IF($E23="",0,IF($E23&gt;$G23,3,IF($E23=G23,1,0)))</f>
        <v>0</v>
      </c>
      <c r="N23" s="113"/>
      <c r="O23" s="113">
        <f>IF($G23="",0,IF($E23&gt;$G23,0,IF($E23=$G23,1,3)))</f>
        <v>3</v>
      </c>
      <c r="P23" s="113"/>
      <c r="Q23" s="113">
        <f>E23</f>
        <v>1</v>
      </c>
      <c r="R23" s="113"/>
      <c r="S23" s="113">
        <f>G23</f>
        <v>2</v>
      </c>
      <c r="T23" s="113"/>
      <c r="U23" s="113">
        <f>G23</f>
        <v>2</v>
      </c>
      <c r="V23" s="113"/>
      <c r="W23" s="113">
        <f>E23</f>
        <v>1</v>
      </c>
      <c r="X23" s="113"/>
      <c r="Y23" s="98"/>
      <c r="Z23" s="186">
        <f>O27</f>
        <v>9</v>
      </c>
      <c r="AA23" s="186">
        <f>S27</f>
        <v>8</v>
      </c>
      <c r="AB23" s="186">
        <f>W27</f>
        <v>2</v>
      </c>
      <c r="AC23" s="186">
        <f>AA23-AB23</f>
        <v>6</v>
      </c>
      <c r="AD23" s="187"/>
      <c r="AE23" s="187"/>
      <c r="AF23" s="187"/>
      <c r="AG23" s="181">
        <f>Z23*100000+AA23*10-AB23*9</f>
        <v>900062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9</v>
      </c>
      <c r="AK23" s="186">
        <f t="shared" si="5"/>
        <v>8</v>
      </c>
      <c r="AL23" s="186">
        <f t="shared" si="5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900062</v>
      </c>
      <c r="AS23" s="80">
        <f>ROUND(IF(AR23="","",RANK(AR23,AR21:AR24,0)+ROW(A12)%%),0)</f>
        <v>1</v>
      </c>
      <c r="AT23" s="71" t="str">
        <f t="shared" si="6"/>
        <v>Deutschland</v>
      </c>
      <c r="AU23" s="71">
        <f t="shared" si="6"/>
        <v>9</v>
      </c>
      <c r="AV23" s="71">
        <f t="shared" si="6"/>
        <v>8</v>
      </c>
      <c r="AW23" s="71">
        <f t="shared" si="6"/>
        <v>2</v>
      </c>
      <c r="AX23" s="71"/>
      <c r="AY23" s="71"/>
      <c r="AZ23" s="98"/>
      <c r="BA23" s="122">
        <v>3</v>
      </c>
      <c r="BB23" s="226" t="str">
        <f>IF(E22="",C22,VLOOKUP(3,AS21:AT24,2,FALSE))</f>
        <v>Portugal</v>
      </c>
      <c r="BC23" s="123"/>
      <c r="BD23" s="124">
        <f>VLOOKUP(3,AS21:AW24,3,FALSE)</f>
        <v>3</v>
      </c>
      <c r="BE23" s="124">
        <f>VLOOKUP(3,AS21:AW24,4,FALSE)</f>
        <v>3</v>
      </c>
      <c r="BF23" s="116" t="s">
        <v>13</v>
      </c>
      <c r="BG23" s="124">
        <f>VLOOKUP(3,AS21:AW24,5,FALSE)</f>
        <v>5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Niederlande</v>
      </c>
      <c r="BM23" s="70"/>
      <c r="BN23" s="214">
        <v>1</v>
      </c>
      <c r="BO23" s="116" t="s">
        <v>13</v>
      </c>
      <c r="BP23" s="214">
        <v>2</v>
      </c>
      <c r="BQ23" s="13" t="str">
        <f>IF(BP14="","",IF(BN14=BP14,IF(BU14&gt;BW14,BL14,BQ14),IF(BN14&gt;BP14,BL14,BQ14)))</f>
        <v>Kroatien</v>
      </c>
      <c r="BR23" s="70"/>
      <c r="BS23" s="69" t="s">
        <v>45</v>
      </c>
      <c r="BT23" s="98"/>
      <c r="BU23" s="214"/>
      <c r="BV23" s="116" t="s">
        <v>13</v>
      </c>
      <c r="BW23" s="214"/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5</v>
      </c>
      <c r="CC23" s="98">
        <f>IF(E23=Spielplan!E23,Punktemodus!$B$7,0)</f>
        <v>1</v>
      </c>
      <c r="CD23" s="98">
        <f>IF(G23=Spielplan!G23,Punktemodus!$B$7,0)</f>
        <v>1</v>
      </c>
      <c r="CE23" s="98">
        <f>IF(E23=Spielplan!E23,IF(G23=Spielplan!G23,Punktemodus!$B$5,0),0)</f>
        <v>2</v>
      </c>
      <c r="CF23" s="117">
        <f>IF(Spielplan!E23&lt;&gt;"",SUM(BZ23:CE23),0)</f>
        <v>9</v>
      </c>
      <c r="CG23" s="98"/>
      <c r="CH23" s="105" t="s">
        <v>134</v>
      </c>
      <c r="CI23" s="98" t="str">
        <f>BL23</f>
        <v>Niederlande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2</v>
      </c>
      <c r="H24" s="32" t="str">
        <f>H22</f>
        <v>Portugal</v>
      </c>
      <c r="I24" s="33"/>
      <c r="J24" s="98"/>
      <c r="K24" s="98"/>
      <c r="L24" s="104">
        <f t="shared" si="4"/>
        <v>-1</v>
      </c>
      <c r="M24" s="113"/>
      <c r="N24" s="113">
        <f>IF($E24="",0,IF($E24&gt;$G24,3,IF($E24=$G24,1,0)))</f>
        <v>0</v>
      </c>
      <c r="O24" s="113"/>
      <c r="P24" s="113">
        <f>IF($G24="",0,IF($E24&gt;$G24,0,IF($E24=$G24,1,3)))</f>
        <v>3</v>
      </c>
      <c r="Q24" s="113"/>
      <c r="R24" s="113">
        <f>E24</f>
        <v>0</v>
      </c>
      <c r="S24" s="113"/>
      <c r="T24" s="113">
        <f>G24</f>
        <v>2</v>
      </c>
      <c r="U24" s="113"/>
      <c r="V24" s="113">
        <f>G24</f>
        <v>2</v>
      </c>
      <c r="W24" s="113"/>
      <c r="X24" s="113">
        <f>E24</f>
        <v>0</v>
      </c>
      <c r="Y24" s="98"/>
      <c r="Z24" s="183">
        <f>P27</f>
        <v>3</v>
      </c>
      <c r="AA24" s="183">
        <f>T27</f>
        <v>3</v>
      </c>
      <c r="AB24" s="183">
        <f>X27</f>
        <v>5</v>
      </c>
      <c r="AC24" s="183">
        <f>AA24-AB24</f>
        <v>-2</v>
      </c>
      <c r="AD24" s="184"/>
      <c r="AE24" s="184"/>
      <c r="AF24" s="184"/>
      <c r="AG24" s="181">
        <f>Z24*100000+AA24*10-AB24*9</f>
        <v>299985</v>
      </c>
      <c r="AH24" s="185">
        <f>IF(AG24="","",RANK(AG24,AG21:AG24,0)+ROW(A12)%%)</f>
        <v>3.0011999999999999</v>
      </c>
      <c r="AI24" s="185" t="str">
        <f>H22</f>
        <v>Portugal</v>
      </c>
      <c r="AJ24" s="183">
        <f t="shared" si="5"/>
        <v>3</v>
      </c>
      <c r="AK24" s="183">
        <f t="shared" si="5"/>
        <v>3</v>
      </c>
      <c r="AL24" s="183">
        <f t="shared" si="5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299985</v>
      </c>
      <c r="AS24" s="80">
        <f>ROUND(IF(AR24="","",RANK(AR24,AR21:AR24,0)+ROW(L15)%%),0)</f>
        <v>3</v>
      </c>
      <c r="AT24" s="71" t="str">
        <f t="shared" si="6"/>
        <v>Portugal</v>
      </c>
      <c r="AU24" s="71">
        <f t="shared" si="6"/>
        <v>3</v>
      </c>
      <c r="AV24" s="71">
        <f t="shared" si="6"/>
        <v>3</v>
      </c>
      <c r="AW24" s="71">
        <f t="shared" si="6"/>
        <v>5</v>
      </c>
      <c r="AX24" s="71"/>
      <c r="AY24" s="71"/>
      <c r="AZ24" s="98"/>
      <c r="BA24" s="122">
        <v>4</v>
      </c>
      <c r="BB24" s="226" t="str">
        <f>IF(G22="",H22,VLOOKUP(4,AS21:AT24,2,FALSE))</f>
        <v>Dänemark</v>
      </c>
      <c r="BC24" s="123"/>
      <c r="BD24" s="124">
        <f>VLOOKUP(4,AS21:AW24,3,FALSE)</f>
        <v>0</v>
      </c>
      <c r="BE24" s="124">
        <f>VLOOKUP(4,AS21:AW24,4,FALSE)</f>
        <v>0</v>
      </c>
      <c r="BF24" s="116" t="s">
        <v>13</v>
      </c>
      <c r="BG24" s="124">
        <f>VLOOKUP(4,AS21:AW24,5,FALSE)</f>
        <v>7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5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5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600032</v>
      </c>
      <c r="AO25" s="176">
        <f>AG22+SUM(AO21:AO24)</f>
        <v>-63</v>
      </c>
      <c r="AP25" s="176">
        <f>AG23+SUM(AP21:AP24)</f>
        <v>900062</v>
      </c>
      <c r="AQ25" s="176">
        <f>AG24+SUM(AQ21:AQ24)</f>
        <v>299985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2</v>
      </c>
      <c r="BO25" s="116" t="s">
        <v>13</v>
      </c>
      <c r="BP25" s="214">
        <v>1</v>
      </c>
      <c r="BQ25" s="13" t="str">
        <f>IF(BP16="","",IF(BN16=BP16,IF(BU16&gt;BW16,BL16,BQ16),IF(BN16&gt;BP16,BL16,BQ16)))</f>
        <v>Spanien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Kroatien</v>
      </c>
      <c r="CJ25" s="98" t="str">
        <f>Spielplan!BQ23</f>
        <v>Spanien</v>
      </c>
      <c r="CK25" s="98">
        <f>IF(CJ25=CI25,Punktemodus!$B$15,0)</f>
        <v>0</v>
      </c>
      <c r="CL25" s="98">
        <f>IF(CJ25=CI26,Punktemodus!$B$15,0)</f>
        <v>10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3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3</v>
      </c>
      <c r="T26" s="113"/>
      <c r="U26" s="113"/>
      <c r="V26" s="113">
        <f>G26</f>
        <v>3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0</v>
      </c>
      <c r="CE26" s="98">
        <f>IF(E26=Spielplan!E26,IF(G26=Spielplan!G26,Punktemodus!$B$5,0),0)</f>
        <v>0</v>
      </c>
      <c r="CF26" s="117">
        <f>IF(Spielplan!E26&lt;&gt;"",SUM(BZ26:CE26),0)</f>
        <v>5</v>
      </c>
      <c r="CG26" s="98"/>
      <c r="CH26" s="105" t="s">
        <v>137</v>
      </c>
      <c r="CI26" s="98" t="str">
        <f>BQ25</f>
        <v>Spanien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7">SUM(M21:M26)</f>
        <v>6</v>
      </c>
      <c r="N27" s="107">
        <f t="shared" si="7"/>
        <v>0</v>
      </c>
      <c r="O27" s="107">
        <f t="shared" si="7"/>
        <v>9</v>
      </c>
      <c r="P27" s="107">
        <f t="shared" si="7"/>
        <v>3</v>
      </c>
      <c r="Q27" s="107">
        <f t="shared" si="7"/>
        <v>5</v>
      </c>
      <c r="R27" s="107">
        <f t="shared" si="7"/>
        <v>0</v>
      </c>
      <c r="S27" s="107">
        <f t="shared" si="7"/>
        <v>8</v>
      </c>
      <c r="T27" s="107">
        <f t="shared" si="7"/>
        <v>3</v>
      </c>
      <c r="U27" s="107">
        <f t="shared" si="7"/>
        <v>2</v>
      </c>
      <c r="V27" s="107">
        <f t="shared" si="7"/>
        <v>7</v>
      </c>
      <c r="W27" s="107">
        <f t="shared" si="7"/>
        <v>2</v>
      </c>
      <c r="X27" s="107">
        <f t="shared" si="7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24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1</v>
      </c>
      <c r="H32" s="23" t="s">
        <v>16</v>
      </c>
      <c r="I32" s="50"/>
      <c r="J32" s="98"/>
      <c r="K32" s="98"/>
      <c r="L32" s="104">
        <f t="shared" ref="L32:L37" si="8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1</v>
      </c>
      <c r="S32" s="113"/>
      <c r="T32" s="113"/>
      <c r="U32" s="113">
        <f>G32</f>
        <v>1</v>
      </c>
      <c r="V32" s="113">
        <f>E32</f>
        <v>2</v>
      </c>
      <c r="W32" s="113"/>
      <c r="X32" s="113"/>
      <c r="Y32" s="98"/>
      <c r="Z32" s="179">
        <f>M38</f>
        <v>5</v>
      </c>
      <c r="AA32" s="179">
        <f>Q38</f>
        <v>6</v>
      </c>
      <c r="AB32" s="179">
        <f>U38</f>
        <v>5</v>
      </c>
      <c r="AC32" s="179">
        <f>AA32-AB32</f>
        <v>1</v>
      </c>
      <c r="AD32" s="180"/>
      <c r="AE32" s="180"/>
      <c r="AF32" s="180"/>
      <c r="AG32" s="181">
        <f>Z32*100000+AA32*10-AB32*9</f>
        <v>500015</v>
      </c>
      <c r="AH32" s="182">
        <f>IF(AG32="","",RANK(AG32,AG32:AG35,0)+ROW(A23)%%)</f>
        <v>2.0023</v>
      </c>
      <c r="AI32" s="182" t="str">
        <f>C32</f>
        <v>Spanien</v>
      </c>
      <c r="AJ32" s="179">
        <f t="shared" ref="AJ32:AL35" si="9">Z32</f>
        <v>5</v>
      </c>
      <c r="AK32" s="179">
        <f t="shared" si="9"/>
        <v>6</v>
      </c>
      <c r="AL32" s="179">
        <f t="shared" si="9"/>
        <v>5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500015</v>
      </c>
      <c r="AS32" s="80">
        <f>ROUND(IF(AR32="","",RANK(AR32,AR32:AR35,0)+ROW(A23)%%),0)</f>
        <v>2</v>
      </c>
      <c r="AT32" s="71" t="str">
        <f t="shared" ref="AT32:AW35" si="10">AI32</f>
        <v>Spanien</v>
      </c>
      <c r="AU32" s="71">
        <f t="shared" si="10"/>
        <v>5</v>
      </c>
      <c r="AV32" s="71">
        <f t="shared" si="10"/>
        <v>6</v>
      </c>
      <c r="AW32" s="71">
        <f t="shared" si="10"/>
        <v>5</v>
      </c>
      <c r="AX32" s="85"/>
      <c r="AY32" s="85"/>
      <c r="AZ32" s="98"/>
      <c r="BA32" s="22">
        <v>1</v>
      </c>
      <c r="BB32" s="220" t="str">
        <f>IF(E32="",C32,VLOOKUP(1,AS32:AT35,2,FALSE))</f>
        <v>Kroatien</v>
      </c>
      <c r="BC32" s="50"/>
      <c r="BD32" s="25">
        <f>VLOOKUP(1,AS32:AW35,3,FALSE)</f>
        <v>7</v>
      </c>
      <c r="BE32" s="26">
        <f>VLOOKUP(1,AS32:AW35,4,FALSE)</f>
        <v>6</v>
      </c>
      <c r="BF32" s="116" t="s">
        <v>13</v>
      </c>
      <c r="BG32" s="26">
        <f>VLOOKUP(1,AS32:AW35,5,FALSE)</f>
        <v>3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Kroatien</v>
      </c>
      <c r="BM32" s="70"/>
      <c r="BN32" s="214">
        <v>0</v>
      </c>
      <c r="BO32" s="116" t="s">
        <v>13</v>
      </c>
      <c r="BP32" s="214">
        <v>1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1</v>
      </c>
      <c r="CE32" s="98">
        <f>IF(E32=Spielplan!E32,IF(G32=Spielplan!G32,Punktemodus!$B$5,0),0)</f>
        <v>0</v>
      </c>
      <c r="CF32" s="117">
        <f>IF(Spielplan!E32&lt;&gt;"",SUM(BZ32:CE32),0)</f>
        <v>1</v>
      </c>
      <c r="CG32" s="98"/>
      <c r="CH32" s="105"/>
      <c r="CI32" s="98" t="str">
        <f>BL32</f>
        <v>Kroatien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0</v>
      </c>
      <c r="F33" s="115" t="s">
        <v>13</v>
      </c>
      <c r="G33" s="214">
        <v>2</v>
      </c>
      <c r="H33" s="10" t="s">
        <v>18</v>
      </c>
      <c r="I33" s="11"/>
      <c r="J33" s="98"/>
      <c r="K33" s="98"/>
      <c r="L33" s="104">
        <f t="shared" si="8"/>
        <v>-1</v>
      </c>
      <c r="M33" s="113"/>
      <c r="N33" s="113"/>
      <c r="O33" s="113">
        <f>IF($E33="",0,IF($E33&gt;$G33,3,IF($E33=$G33,1,0)))</f>
        <v>0</v>
      </c>
      <c r="P33" s="113">
        <f>IF($G33="",0,IF($E33&gt;$G33,0,IF($E33=$G33,1,3)))</f>
        <v>3</v>
      </c>
      <c r="Q33" s="113"/>
      <c r="R33" s="113"/>
      <c r="S33" s="113">
        <f>E33</f>
        <v>0</v>
      </c>
      <c r="T33" s="113">
        <f>G33</f>
        <v>2</v>
      </c>
      <c r="U33" s="113"/>
      <c r="V33" s="113"/>
      <c r="W33" s="113">
        <f>G33</f>
        <v>2</v>
      </c>
      <c r="X33" s="113">
        <f>E33</f>
        <v>0</v>
      </c>
      <c r="Y33" s="98"/>
      <c r="Z33" s="98">
        <f>N38</f>
        <v>0</v>
      </c>
      <c r="AA33" s="98">
        <f>R38</f>
        <v>3</v>
      </c>
      <c r="AB33" s="98">
        <f>V38</f>
        <v>8</v>
      </c>
      <c r="AC33" s="98">
        <f>AA33-AB33</f>
        <v>-5</v>
      </c>
      <c r="AD33" s="104"/>
      <c r="AE33" s="104"/>
      <c r="AF33" s="104"/>
      <c r="AG33" s="181">
        <f>Z33*100000+AA33*10-AB33*9</f>
        <v>-42</v>
      </c>
      <c r="AH33" s="107">
        <f>IF(AG33="","",RANK(AG33,AG32:AG35,0)+ROW(A23)%%)</f>
        <v>4.0023</v>
      </c>
      <c r="AI33" s="107" t="str">
        <f>H32</f>
        <v>Italien</v>
      </c>
      <c r="AJ33" s="98">
        <f t="shared" si="9"/>
        <v>0</v>
      </c>
      <c r="AK33" s="98">
        <f t="shared" si="9"/>
        <v>3</v>
      </c>
      <c r="AL33" s="98">
        <f t="shared" si="9"/>
        <v>8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-42</v>
      </c>
      <c r="AS33" s="80">
        <f>ROUND(IF(AR33="","",RANK(AR33,AR32:AR35,0)+ROW(A23)%%),0)</f>
        <v>4</v>
      </c>
      <c r="AT33" s="71" t="str">
        <f t="shared" si="10"/>
        <v>Italien</v>
      </c>
      <c r="AU33" s="71">
        <f t="shared" si="10"/>
        <v>0</v>
      </c>
      <c r="AV33" s="71">
        <f t="shared" si="10"/>
        <v>3</v>
      </c>
      <c r="AW33" s="71">
        <f t="shared" si="10"/>
        <v>8</v>
      </c>
      <c r="AX33" s="71"/>
      <c r="AY33" s="71"/>
      <c r="AZ33" s="98"/>
      <c r="BA33" s="52">
        <v>2</v>
      </c>
      <c r="BB33" s="221" t="str">
        <f>IF(G32="",H32,VLOOKUP(2,AS32:AT35,2,FALSE))</f>
        <v>Spanien</v>
      </c>
      <c r="BC33" s="11"/>
      <c r="BD33" s="54">
        <f>VLOOKUP(2,AS32:AW35,3,FALSE)</f>
        <v>5</v>
      </c>
      <c r="BE33" s="55">
        <f>VLOOKUP(2,AS32:AW35,4,FALSE)</f>
        <v>6</v>
      </c>
      <c r="BF33" s="116" t="s">
        <v>13</v>
      </c>
      <c r="BG33" s="55">
        <f>VLOOKUP(2,AS32:AW35,5,FALSE)</f>
        <v>5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5</v>
      </c>
      <c r="CC33" s="98">
        <f>IF(E33=Spielplan!E33,Punktemodus!$B$7,0)</f>
        <v>0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5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2</v>
      </c>
      <c r="F34" s="115" t="s">
        <v>13</v>
      </c>
      <c r="G34" s="214">
        <v>2</v>
      </c>
      <c r="H34" s="23" t="str">
        <f>C33</f>
        <v>Irland</v>
      </c>
      <c r="I34" s="50"/>
      <c r="J34" s="98"/>
      <c r="K34" s="98"/>
      <c r="L34" s="104">
        <f t="shared" si="8"/>
        <v>0</v>
      </c>
      <c r="M34" s="113">
        <f>IF($E34="",0,IF($E34&gt;$G34,3,IF($E34=G34,1,0)))</f>
        <v>1</v>
      </c>
      <c r="N34" s="113"/>
      <c r="O34" s="113">
        <f>IF($G34="",0,IF($E34&gt;$G34,0,IF($E34=$G34,1,3)))</f>
        <v>1</v>
      </c>
      <c r="P34" s="113"/>
      <c r="Q34" s="113">
        <f>E34</f>
        <v>2</v>
      </c>
      <c r="R34" s="113"/>
      <c r="S34" s="113">
        <f>G34</f>
        <v>2</v>
      </c>
      <c r="T34" s="113"/>
      <c r="U34" s="113">
        <f>G34</f>
        <v>2</v>
      </c>
      <c r="V34" s="113"/>
      <c r="W34" s="113">
        <f>E34</f>
        <v>2</v>
      </c>
      <c r="X34" s="113"/>
      <c r="Y34" s="98"/>
      <c r="Z34" s="186">
        <f>O38</f>
        <v>4</v>
      </c>
      <c r="AA34" s="186">
        <f>S38</f>
        <v>6</v>
      </c>
      <c r="AB34" s="186">
        <f>W38</f>
        <v>5</v>
      </c>
      <c r="AC34" s="186">
        <f>AA34-AB34</f>
        <v>1</v>
      </c>
      <c r="AD34" s="187"/>
      <c r="AE34" s="187"/>
      <c r="AF34" s="187"/>
      <c r="AG34" s="181">
        <f>Z34*100000+AA34*10-AB34*9</f>
        <v>400015</v>
      </c>
      <c r="AH34" s="188">
        <f>IF(AG34="","",RANK(AG34,AG32:AG35,0)+ROW(A23)%%)</f>
        <v>3.0023</v>
      </c>
      <c r="AI34" s="188" t="str">
        <f>C33</f>
        <v>Irland</v>
      </c>
      <c r="AJ34" s="186">
        <f t="shared" si="9"/>
        <v>4</v>
      </c>
      <c r="AK34" s="186">
        <f t="shared" si="9"/>
        <v>6</v>
      </c>
      <c r="AL34" s="186">
        <f t="shared" si="9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400015</v>
      </c>
      <c r="AS34" s="80">
        <f>ROUND(IF(AR34="","",RANK(AR34,AR32:AR35,0)+ROW(A23)%%),0)</f>
        <v>3</v>
      </c>
      <c r="AT34" s="71" t="str">
        <f t="shared" si="10"/>
        <v>Irland</v>
      </c>
      <c r="AU34" s="71">
        <f t="shared" si="10"/>
        <v>4</v>
      </c>
      <c r="AV34" s="71">
        <f t="shared" si="10"/>
        <v>6</v>
      </c>
      <c r="AW34" s="71">
        <f t="shared" si="10"/>
        <v>5</v>
      </c>
      <c r="AX34" s="71"/>
      <c r="AY34" s="71"/>
      <c r="AZ34" s="98"/>
      <c r="BA34" s="122">
        <v>3</v>
      </c>
      <c r="BB34" s="226" t="str">
        <f>IF(E33="",C33,VLOOKUP(3,AS32:AT35,2,FALSE))</f>
        <v>Irland</v>
      </c>
      <c r="BC34" s="123"/>
      <c r="BD34" s="124">
        <f>VLOOKUP(3,AS32:AW35,3,FALSE)</f>
        <v>4</v>
      </c>
      <c r="BE34" s="124">
        <f>VLOOKUP(3,AS32:AW35,4,FALSE)</f>
        <v>6</v>
      </c>
      <c r="BF34" s="116" t="s">
        <v>13</v>
      </c>
      <c r="BG34" s="124">
        <f>VLOOKUP(3,AS32:AW35,5,FALSE)</f>
        <v>5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0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0</v>
      </c>
      <c r="CE34" s="98">
        <f>IF(E34=Spielplan!E34,IF(G34=Spielplan!G34,Punktemodus!$B$5,0),0)</f>
        <v>0</v>
      </c>
      <c r="CF34" s="117">
        <f>IF(Spielplan!E34&lt;&gt;"",SUM(BZ34:CE34),0)</f>
        <v>0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1</v>
      </c>
      <c r="F35" s="115" t="s">
        <v>13</v>
      </c>
      <c r="G35" s="214">
        <v>2</v>
      </c>
      <c r="H35" s="10" t="str">
        <f>H33</f>
        <v>Kroatien</v>
      </c>
      <c r="I35" s="11"/>
      <c r="J35" s="98"/>
      <c r="K35" s="98"/>
      <c r="L35" s="104">
        <f t="shared" si="8"/>
        <v>-1</v>
      </c>
      <c r="M35" s="113"/>
      <c r="N35" s="113">
        <f>IF($E35="",0,IF($E35&gt;$G35,3,IF($E35=$G35,1,0)))</f>
        <v>0</v>
      </c>
      <c r="O35" s="113"/>
      <c r="P35" s="113">
        <f>IF($G35="",0,IF($E35&gt;$G35,0,IF($E35=$G35,1,3)))</f>
        <v>3</v>
      </c>
      <c r="Q35" s="113"/>
      <c r="R35" s="113">
        <f>E35</f>
        <v>1</v>
      </c>
      <c r="S35" s="113"/>
      <c r="T35" s="113">
        <f>G35</f>
        <v>2</v>
      </c>
      <c r="U35" s="113"/>
      <c r="V35" s="113">
        <f>G35</f>
        <v>2</v>
      </c>
      <c r="W35" s="113"/>
      <c r="X35" s="113">
        <f>E35</f>
        <v>1</v>
      </c>
      <c r="Y35" s="98"/>
      <c r="Z35" s="183">
        <f>P38</f>
        <v>7</v>
      </c>
      <c r="AA35" s="183">
        <f>T38</f>
        <v>6</v>
      </c>
      <c r="AB35" s="183">
        <f>X38</f>
        <v>3</v>
      </c>
      <c r="AC35" s="183">
        <f>AA35-AB35</f>
        <v>3</v>
      </c>
      <c r="AD35" s="184"/>
      <c r="AE35" s="184"/>
      <c r="AF35" s="184"/>
      <c r="AG35" s="181">
        <f>Z35*100000+AA35*10-AB35*9</f>
        <v>700033</v>
      </c>
      <c r="AH35" s="185">
        <f>IF(AG35="","",RANK(AG35,AG32:AG35,0)+ROW(A23)%%)</f>
        <v>1.0023</v>
      </c>
      <c r="AI35" s="185" t="str">
        <f>H33</f>
        <v>Kroatien</v>
      </c>
      <c r="AJ35" s="183">
        <f t="shared" si="9"/>
        <v>7</v>
      </c>
      <c r="AK35" s="183">
        <f t="shared" si="9"/>
        <v>6</v>
      </c>
      <c r="AL35" s="183">
        <f t="shared" si="9"/>
        <v>3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700033</v>
      </c>
      <c r="AS35" s="80">
        <f>ROUND(IF(AR35="","",RANK(AR35,AR32:AR35,0)+ROW(L26)%%),0)</f>
        <v>1</v>
      </c>
      <c r="AT35" s="71" t="str">
        <f t="shared" si="10"/>
        <v>Kroatien</v>
      </c>
      <c r="AU35" s="71">
        <f t="shared" si="10"/>
        <v>7</v>
      </c>
      <c r="AV35" s="71">
        <f t="shared" si="10"/>
        <v>6</v>
      </c>
      <c r="AW35" s="71">
        <f t="shared" si="10"/>
        <v>3</v>
      </c>
      <c r="AX35" s="71"/>
      <c r="AY35" s="71"/>
      <c r="AZ35" s="98"/>
      <c r="BA35" s="122">
        <v>4</v>
      </c>
      <c r="BB35" s="226" t="str">
        <f>IF(G33="",H33,VLOOKUP(4,AS32:AT35,2,FALSE))</f>
        <v>Italien</v>
      </c>
      <c r="BC35" s="123"/>
      <c r="BD35" s="124">
        <f>VLOOKUP(4,AS32:AW35,3,FALSE)</f>
        <v>0</v>
      </c>
      <c r="BE35" s="124">
        <f>VLOOKUP(4,AS32:AW35,4,FALSE)</f>
        <v>3</v>
      </c>
      <c r="BF35" s="116" t="s">
        <v>13</v>
      </c>
      <c r="BG35" s="124">
        <f>VLOOKUP(4,AS32:AW35,5,FALSE)</f>
        <v>8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1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1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2</v>
      </c>
      <c r="F36" s="115" t="s">
        <v>13</v>
      </c>
      <c r="G36" s="214">
        <v>2</v>
      </c>
      <c r="H36" s="23" t="str">
        <f>H33</f>
        <v>Kroatien</v>
      </c>
      <c r="I36" s="50"/>
      <c r="J36" s="98"/>
      <c r="K36" s="98"/>
      <c r="L36" s="104">
        <f t="shared" si="8"/>
        <v>0</v>
      </c>
      <c r="M36" s="113">
        <f>IF($E36="",0,IF($E36&gt;$G36,3,IF($E36=G36,1,0)))</f>
        <v>1</v>
      </c>
      <c r="N36" s="113"/>
      <c r="O36" s="113"/>
      <c r="P36" s="113">
        <f>IF($G36="",0,IF($E36&gt;$G36,0,IF($E36=$G36,1,3)))</f>
        <v>1</v>
      </c>
      <c r="Q36" s="113">
        <f>E36</f>
        <v>2</v>
      </c>
      <c r="R36" s="113"/>
      <c r="S36" s="113"/>
      <c r="T36" s="113">
        <f>G36</f>
        <v>2</v>
      </c>
      <c r="U36" s="113">
        <f>G36</f>
        <v>2</v>
      </c>
      <c r="V36" s="113"/>
      <c r="W36" s="113"/>
      <c r="X36" s="113">
        <f>E36</f>
        <v>2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500015</v>
      </c>
      <c r="AO36" s="176">
        <f>AG33+SUM(AO32:AO35)</f>
        <v>-42</v>
      </c>
      <c r="AP36" s="176">
        <f>AG34+SUM(AP32:AP35)</f>
        <v>400015</v>
      </c>
      <c r="AQ36" s="176">
        <f>AG35+SUM(AQ32:AQ35)</f>
        <v>700033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0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0</v>
      </c>
      <c r="CD36" s="98">
        <f>IF(G36=Spielplan!G36,Punktemodus!$B$7,0)</f>
        <v>0</v>
      </c>
      <c r="CE36" s="98">
        <f>IF(E36=Spielplan!E36,IF(G36=Spielplan!G36,Punktemodus!$B$5,0),0)</f>
        <v>0</v>
      </c>
      <c r="CF36" s="117">
        <f>IF(Spielplan!E36&lt;&gt;"",SUM(BZ36:CE36),0)</f>
        <v>0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4</v>
      </c>
      <c r="H37" s="10" t="str">
        <f>C33</f>
        <v>Irland</v>
      </c>
      <c r="I37" s="11"/>
      <c r="J37" s="98"/>
      <c r="K37" s="98"/>
      <c r="L37" s="104">
        <f t="shared" si="8"/>
        <v>-1</v>
      </c>
      <c r="M37" s="113"/>
      <c r="N37" s="113">
        <f>IF($E37="",0,IF($E37&gt;$G37,3,IF($E37=$G37,1,0)))</f>
        <v>0</v>
      </c>
      <c r="O37" s="113">
        <f>IF($G37="",0,IF($E37&gt;$G37,0,IF($E37=$G37,1,3)))</f>
        <v>3</v>
      </c>
      <c r="P37" s="113"/>
      <c r="Q37" s="113"/>
      <c r="R37" s="113">
        <f>E37</f>
        <v>1</v>
      </c>
      <c r="S37" s="113">
        <f>G37</f>
        <v>4</v>
      </c>
      <c r="T37" s="113"/>
      <c r="U37" s="113"/>
      <c r="V37" s="113">
        <f>G37</f>
        <v>4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0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0</v>
      </c>
      <c r="CE37" s="98">
        <f>IF(E37=Spielplan!E37,IF(G37=Spielplan!G37,Punktemodus!$B$5,0),0)</f>
        <v>0</v>
      </c>
      <c r="CF37" s="117">
        <f>IF(Spielplan!E37&lt;&gt;"",SUM(BZ37:CE37),0)</f>
        <v>0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11">SUM(M32:M37)</f>
        <v>5</v>
      </c>
      <c r="N38" s="107">
        <f t="shared" si="11"/>
        <v>0</v>
      </c>
      <c r="O38" s="107">
        <f t="shared" si="11"/>
        <v>4</v>
      </c>
      <c r="P38" s="107">
        <f t="shared" si="11"/>
        <v>7</v>
      </c>
      <c r="Q38" s="107">
        <f t="shared" si="11"/>
        <v>6</v>
      </c>
      <c r="R38" s="107">
        <f t="shared" si="11"/>
        <v>3</v>
      </c>
      <c r="S38" s="107">
        <f t="shared" si="11"/>
        <v>6</v>
      </c>
      <c r="T38" s="107">
        <f t="shared" si="11"/>
        <v>6</v>
      </c>
      <c r="U38" s="107">
        <f t="shared" si="11"/>
        <v>5</v>
      </c>
      <c r="V38" s="107">
        <f t="shared" si="11"/>
        <v>8</v>
      </c>
      <c r="W38" s="107">
        <f t="shared" si="11"/>
        <v>5</v>
      </c>
      <c r="X38" s="107">
        <f t="shared" si="11"/>
        <v>3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7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43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2</v>
      </c>
      <c r="H43" s="58" t="s">
        <v>87</v>
      </c>
      <c r="I43" s="59"/>
      <c r="J43" s="98"/>
      <c r="K43" s="98"/>
      <c r="L43" s="104">
        <f t="shared" ref="L43:L48" si="12">IF(E43-G43&gt;0,1,IF(G43=E43,0,-1))</f>
        <v>0</v>
      </c>
      <c r="M43" s="113">
        <f>IF($E43="",0,IF($E43&gt;$G43,3,IF($E43=G43,1,0)))</f>
        <v>1</v>
      </c>
      <c r="N43" s="113">
        <f>IF($G43="",0,IF($E43&gt;$G43,0,IF($E43=G43,1,3)))</f>
        <v>1</v>
      </c>
      <c r="O43" s="114"/>
      <c r="P43" s="114"/>
      <c r="Q43" s="113">
        <f>E43</f>
        <v>2</v>
      </c>
      <c r="R43" s="113">
        <f>G43</f>
        <v>2</v>
      </c>
      <c r="S43" s="113"/>
      <c r="T43" s="113"/>
      <c r="U43" s="113">
        <f>G43</f>
        <v>2</v>
      </c>
      <c r="V43" s="113">
        <f>E43</f>
        <v>2</v>
      </c>
      <c r="W43" s="113"/>
      <c r="X43" s="113"/>
      <c r="Y43" s="98"/>
      <c r="Z43" s="179">
        <f>M49</f>
        <v>7</v>
      </c>
      <c r="AA43" s="179">
        <f>Q49</f>
        <v>5</v>
      </c>
      <c r="AB43" s="179">
        <f>U49</f>
        <v>3</v>
      </c>
      <c r="AC43" s="179">
        <f>AA43-AB43</f>
        <v>2</v>
      </c>
      <c r="AD43" s="180"/>
      <c r="AE43" s="180"/>
      <c r="AF43" s="180"/>
      <c r="AG43" s="181">
        <f>Z43*100000+AA43*10-AB43*9</f>
        <v>700023</v>
      </c>
      <c r="AH43" s="182">
        <f>IF(AG43="","",RANK(AG43,AG43:AG46,0)+ROW(A34)%%)</f>
        <v>1.0034000000000001</v>
      </c>
      <c r="AI43" s="182" t="str">
        <f>C43</f>
        <v>Frankreich</v>
      </c>
      <c r="AJ43" s="179">
        <f t="shared" ref="AJ43:AL46" si="13">Z43</f>
        <v>7</v>
      </c>
      <c r="AK43" s="179">
        <f t="shared" si="13"/>
        <v>5</v>
      </c>
      <c r="AL43" s="179">
        <f t="shared" si="13"/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700023</v>
      </c>
      <c r="AS43" s="80">
        <f>ROUND(IF(AR43="","",RANK(AR43,AR43:AR46,0)+ROW(A34)%%),0)</f>
        <v>1</v>
      </c>
      <c r="AT43" s="71" t="str">
        <f t="shared" ref="AT43:AW46" si="14">AI43</f>
        <v>Frankreich</v>
      </c>
      <c r="AU43" s="71">
        <f t="shared" si="14"/>
        <v>7</v>
      </c>
      <c r="AV43" s="71">
        <f t="shared" si="14"/>
        <v>5</v>
      </c>
      <c r="AW43" s="71">
        <f t="shared" si="14"/>
        <v>3</v>
      </c>
      <c r="AX43" s="85"/>
      <c r="AY43" s="85"/>
      <c r="AZ43" s="98"/>
      <c r="BA43" s="60">
        <v>1</v>
      </c>
      <c r="BB43" s="222" t="str">
        <f>IF(E43="",C43,VLOOKUP(1,AS43:AT46,2,FALSE))</f>
        <v>Frankreich</v>
      </c>
      <c r="BC43" s="59"/>
      <c r="BD43" s="62">
        <f>VLOOKUP(1,AS43:AW46,3,FALSE)</f>
        <v>7</v>
      </c>
      <c r="BE43" s="63">
        <f>VLOOKUP(1,AS43:AW46,4,FALSE)</f>
        <v>5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5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0</v>
      </c>
      <c r="CE43" s="98">
        <f>IF(E43=Spielplan!E43,IF(G43=Spielplan!G43,Punktemodus!$B$5,0),0)</f>
        <v>0</v>
      </c>
      <c r="CF43" s="117">
        <f>IF(Spielplan!E43&lt;&gt;"",SUM(BZ43:CE43),0)</f>
        <v>5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2</v>
      </c>
      <c r="H44" s="15" t="s">
        <v>14</v>
      </c>
      <c r="I44" s="16"/>
      <c r="J44" s="98"/>
      <c r="K44" s="98"/>
      <c r="L44" s="104">
        <f t="shared" si="12"/>
        <v>-1</v>
      </c>
      <c r="M44" s="113"/>
      <c r="N44" s="113"/>
      <c r="O44" s="113">
        <f>IF($E44="",0,IF($E44&gt;$G44,3,IF($E44=$G44,1,0)))</f>
        <v>0</v>
      </c>
      <c r="P44" s="113">
        <f>IF($G44="",0,IF($E44&gt;$G44,0,IF($E44=$G44,1,3)))</f>
        <v>3</v>
      </c>
      <c r="Q44" s="113"/>
      <c r="R44" s="113"/>
      <c r="S44" s="113">
        <f>E44</f>
        <v>1</v>
      </c>
      <c r="T44" s="113">
        <f>G44</f>
        <v>2</v>
      </c>
      <c r="U44" s="113"/>
      <c r="V44" s="113"/>
      <c r="W44" s="113">
        <f>G44</f>
        <v>2</v>
      </c>
      <c r="X44" s="113">
        <f>E44</f>
        <v>1</v>
      </c>
      <c r="Y44" s="98"/>
      <c r="Z44" s="98">
        <f>N49</f>
        <v>4</v>
      </c>
      <c r="AA44" s="98">
        <f>R49</f>
        <v>6</v>
      </c>
      <c r="AB44" s="98">
        <f>V49</f>
        <v>7</v>
      </c>
      <c r="AC44" s="98">
        <f>AA44-AB44</f>
        <v>-1</v>
      </c>
      <c r="AD44" s="104"/>
      <c r="AE44" s="104"/>
      <c r="AF44" s="104"/>
      <c r="AG44" s="181">
        <f>Z44*100000+AA44*10-AB44*9</f>
        <v>399997</v>
      </c>
      <c r="AH44" s="107">
        <f>IF(AG44="","",RANK(AG44,AG43:AG46,0)+ROW(A34)%%)</f>
        <v>2.0034000000000001</v>
      </c>
      <c r="AI44" s="107" t="str">
        <f>H43</f>
        <v>England</v>
      </c>
      <c r="AJ44" s="98">
        <f t="shared" si="13"/>
        <v>4</v>
      </c>
      <c r="AK44" s="98">
        <f t="shared" si="13"/>
        <v>6</v>
      </c>
      <c r="AL44" s="98">
        <f t="shared" si="13"/>
        <v>7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399997</v>
      </c>
      <c r="AS44" s="80">
        <f>ROUND(IF(AR44="","",RANK(AR44,AR43:AR46,0)+ROW(A34)%%),0)</f>
        <v>2</v>
      </c>
      <c r="AT44" s="71" t="str">
        <f t="shared" si="14"/>
        <v>England</v>
      </c>
      <c r="AU44" s="71">
        <f t="shared" si="14"/>
        <v>4</v>
      </c>
      <c r="AV44" s="71">
        <f t="shared" si="14"/>
        <v>6</v>
      </c>
      <c r="AW44" s="71">
        <f t="shared" si="14"/>
        <v>7</v>
      </c>
      <c r="AX44" s="71"/>
      <c r="AY44" s="71"/>
      <c r="AZ44" s="98"/>
      <c r="BA44" s="65">
        <v>2</v>
      </c>
      <c r="BB44" s="223" t="str">
        <f>IF(G43="",H43,VLOOKUP(2,AS43:AT46,2,FALSE))</f>
        <v>England</v>
      </c>
      <c r="BC44" s="16"/>
      <c r="BD44" s="66">
        <f>VLOOKUP(2,AS43:AW46,3,FALSE)</f>
        <v>4</v>
      </c>
      <c r="BE44" s="67">
        <f>VLOOKUP(2,AS43:AW46,4,FALSE)</f>
        <v>6</v>
      </c>
      <c r="BF44" s="116" t="s">
        <v>13</v>
      </c>
      <c r="BG44" s="67">
        <f>VLOOKUP(2,AS43:AW46,5,FALSE)</f>
        <v>7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67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0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0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1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12"/>
        <v>1</v>
      </c>
      <c r="M45" s="113">
        <f>IF($E45="",0,IF($E45&gt;$G45,3,IF($E45=G45,1,0)))</f>
        <v>3</v>
      </c>
      <c r="N45" s="113"/>
      <c r="O45" s="113">
        <f>IF($G45="",0,IF($E45&gt;$G45,0,IF($E45=$G45,1,3)))</f>
        <v>0</v>
      </c>
      <c r="P45" s="113"/>
      <c r="Q45" s="113">
        <f>E45</f>
        <v>1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1</v>
      </c>
      <c r="X45" s="113"/>
      <c r="Y45" s="98"/>
      <c r="Z45" s="186">
        <f>O49</f>
        <v>3</v>
      </c>
      <c r="AA45" s="186">
        <f>S49</f>
        <v>5</v>
      </c>
      <c r="AB45" s="186">
        <f>W49</f>
        <v>5</v>
      </c>
      <c r="AC45" s="186">
        <f>AA45-AB45</f>
        <v>0</v>
      </c>
      <c r="AD45" s="187"/>
      <c r="AE45" s="187"/>
      <c r="AF45" s="187"/>
      <c r="AG45" s="181">
        <f>Z45*100000+AA45*10-AB45*9</f>
        <v>300005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13"/>
        <v>3</v>
      </c>
      <c r="AK45" s="186">
        <f t="shared" si="13"/>
        <v>5</v>
      </c>
      <c r="AL45" s="186">
        <f t="shared" si="13"/>
        <v>5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1000</v>
      </c>
      <c r="AR45" s="176">
        <f>AP47</f>
        <v>300005</v>
      </c>
      <c r="AS45" s="80">
        <f>ROUND(IF(AR45="","",RANK(AR45,AR43:AR46,0)+ROW(A34)%%),0)</f>
        <v>4</v>
      </c>
      <c r="AT45" s="71" t="str">
        <f t="shared" si="14"/>
        <v>Ukraine</v>
      </c>
      <c r="AU45" s="71">
        <f t="shared" si="14"/>
        <v>3</v>
      </c>
      <c r="AV45" s="71">
        <f t="shared" si="14"/>
        <v>5</v>
      </c>
      <c r="AW45" s="71">
        <f t="shared" si="14"/>
        <v>5</v>
      </c>
      <c r="AX45" s="71"/>
      <c r="AY45" s="71"/>
      <c r="AZ45" s="98"/>
      <c r="BA45" s="122">
        <v>3</v>
      </c>
      <c r="BB45" s="226" t="str">
        <f>IF(E44="",C44,VLOOKUP(3,AS43:AT46,2,FALSE))</f>
        <v>Schweden</v>
      </c>
      <c r="BC45" s="123"/>
      <c r="BD45" s="124">
        <f>VLOOKUP(3,AS43:AW46,3,FALSE)</f>
        <v>3</v>
      </c>
      <c r="BE45" s="124">
        <f>VLOOKUP(3,AS43:AW46,4,FALSE)</f>
        <v>4</v>
      </c>
      <c r="BF45" s="116" t="s">
        <v>13</v>
      </c>
      <c r="BG45" s="124">
        <f>VLOOKUP(3,AS43:AW46,5,FALSE)</f>
        <v>5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23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5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6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1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3</v>
      </c>
      <c r="AA46" s="183">
        <f>T49</f>
        <v>4</v>
      </c>
      <c r="AB46" s="183">
        <f>X49</f>
        <v>5</v>
      </c>
      <c r="AC46" s="183">
        <f>AA46-AB46</f>
        <v>-1</v>
      </c>
      <c r="AD46" s="184"/>
      <c r="AE46" s="184"/>
      <c r="AF46" s="184"/>
      <c r="AG46" s="181">
        <f>Z46*100000+AA46*10-AB46*9</f>
        <v>299995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13"/>
        <v>3</v>
      </c>
      <c r="AK46" s="183">
        <f t="shared" si="13"/>
        <v>4</v>
      </c>
      <c r="AL46" s="183">
        <f t="shared" si="13"/>
        <v>5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300995</v>
      </c>
      <c r="AS46" s="80">
        <f>ROUND(IF(AR46="","",RANK(AR46,AR43:AR46,0)+ROW(L37)%%),0)</f>
        <v>3</v>
      </c>
      <c r="AT46" s="71" t="str">
        <f t="shared" si="14"/>
        <v>Schweden</v>
      </c>
      <c r="AU46" s="71">
        <f t="shared" si="14"/>
        <v>3</v>
      </c>
      <c r="AV46" s="71">
        <f t="shared" si="14"/>
        <v>4</v>
      </c>
      <c r="AW46" s="71">
        <f t="shared" si="14"/>
        <v>5</v>
      </c>
      <c r="AX46" s="71"/>
      <c r="AY46" s="71"/>
      <c r="AZ46" s="98"/>
      <c r="BA46" s="122">
        <v>4</v>
      </c>
      <c r="BB46" s="226" t="str">
        <f>IF(G44="",H44,VLOOKUP(4,AS43:AT46,2,FALSE))</f>
        <v>Ukraine</v>
      </c>
      <c r="BC46" s="123"/>
      <c r="BD46" s="124">
        <f>VLOOKUP(4,AS43:AW46,3,FALSE)</f>
        <v>3</v>
      </c>
      <c r="BE46" s="124">
        <f>VLOOKUP(4,AS43:AW46,4,FALSE)</f>
        <v>5</v>
      </c>
      <c r="BF46" s="116" t="s">
        <v>13</v>
      </c>
      <c r="BG46" s="124">
        <f>VLOOKUP(4,AS43:AW46,5,FALSE)</f>
        <v>5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2</v>
      </c>
      <c r="F47" s="115" t="s">
        <v>13</v>
      </c>
      <c r="G47" s="214">
        <v>1</v>
      </c>
      <c r="H47" s="58" t="str">
        <f>H44</f>
        <v>Schweden</v>
      </c>
      <c r="I47" s="59"/>
      <c r="J47" s="98"/>
      <c r="K47" s="98"/>
      <c r="L47" s="104">
        <f t="shared" si="12"/>
        <v>1</v>
      </c>
      <c r="M47" s="113">
        <f>IF($E47="",0,IF($E47&gt;$G47,3,IF($E47=G47,1,0)))</f>
        <v>3</v>
      </c>
      <c r="N47" s="113"/>
      <c r="O47" s="113"/>
      <c r="P47" s="113">
        <f>IF($G47="",0,IF($E47&gt;$G47,0,IF($E47=$G47,1,3)))</f>
        <v>0</v>
      </c>
      <c r="Q47" s="113">
        <f>E47</f>
        <v>2</v>
      </c>
      <c r="R47" s="113"/>
      <c r="S47" s="113"/>
      <c r="T47" s="113">
        <f>G47</f>
        <v>1</v>
      </c>
      <c r="U47" s="113">
        <f>G47</f>
        <v>1</v>
      </c>
      <c r="V47" s="113"/>
      <c r="W47" s="113"/>
      <c r="X47" s="113">
        <f>E47</f>
        <v>2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700023</v>
      </c>
      <c r="AO47" s="176">
        <f>AG44+SUM(AO43:AO46)</f>
        <v>399997</v>
      </c>
      <c r="AP47" s="176">
        <f>AG45+SUM(AP43:AP46)</f>
        <v>300005</v>
      </c>
      <c r="AQ47" s="176">
        <f>AG46+SUM(AQ43:AQ46)</f>
        <v>300995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0</v>
      </c>
      <c r="CC47" s="98">
        <f>IF(E47=Spielplan!E47,Punktemodus!$B$7,0)</f>
        <v>0</v>
      </c>
      <c r="CD47" s="98">
        <f>IF(G47=Spielplan!G47,Punktemodus!$B$7,0)</f>
        <v>0</v>
      </c>
      <c r="CE47" s="98">
        <f>IF(E47=Spielplan!E47,IF(G47=Spielplan!G47,Punktemodus!$B$5,0),0)</f>
        <v>0</v>
      </c>
      <c r="CF47" s="117">
        <f>IF(Spielplan!E47&lt;&gt;"",SUM(BZ47:CE47),0)</f>
        <v>0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2</v>
      </c>
      <c r="F48" s="115" t="s">
        <v>13</v>
      </c>
      <c r="G48" s="214">
        <v>4</v>
      </c>
      <c r="H48" s="15" t="str">
        <f>C44</f>
        <v>Ukraine</v>
      </c>
      <c r="I48" s="16"/>
      <c r="J48" s="98"/>
      <c r="K48" s="98"/>
      <c r="L48" s="104">
        <f t="shared" si="12"/>
        <v>-1</v>
      </c>
      <c r="M48" s="113"/>
      <c r="N48" s="113">
        <f>IF($E48="",0,IF($E48&gt;$G48,3,IF($E48=$G48,1,0)))</f>
        <v>0</v>
      </c>
      <c r="O48" s="113">
        <f>IF($G48="",0,IF($E48&gt;$G48,0,IF($E48=$G48,1,3)))</f>
        <v>3</v>
      </c>
      <c r="P48" s="113"/>
      <c r="Q48" s="113"/>
      <c r="R48" s="113">
        <f>E48</f>
        <v>2</v>
      </c>
      <c r="S48" s="113">
        <f>G48</f>
        <v>4</v>
      </c>
      <c r="T48" s="113"/>
      <c r="U48" s="113"/>
      <c r="V48" s="113">
        <f>G48</f>
        <v>4</v>
      </c>
      <c r="W48" s="113">
        <f>E48</f>
        <v>2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0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0</v>
      </c>
      <c r="CE48" s="98">
        <f>IF(E48=Spielplan!E48,IF(G48=Spielplan!G48,Punktemodus!$B$5,0),0)</f>
        <v>0</v>
      </c>
      <c r="CF48" s="117">
        <f>IF(Spielplan!E48&lt;&gt;"",SUM(BZ48:CE48),0)</f>
        <v>0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7</v>
      </c>
      <c r="N49" s="107">
        <f t="shared" ref="N49:X49" si="15">SUM(N43:N48)</f>
        <v>4</v>
      </c>
      <c r="O49" s="107">
        <f t="shared" si="15"/>
        <v>3</v>
      </c>
      <c r="P49" s="107">
        <f t="shared" si="15"/>
        <v>3</v>
      </c>
      <c r="Q49" s="107">
        <f t="shared" si="15"/>
        <v>5</v>
      </c>
      <c r="R49" s="107">
        <f t="shared" si="15"/>
        <v>6</v>
      </c>
      <c r="S49" s="107">
        <f t="shared" si="15"/>
        <v>5</v>
      </c>
      <c r="T49" s="107">
        <f t="shared" si="15"/>
        <v>4</v>
      </c>
      <c r="U49" s="107">
        <f t="shared" si="15"/>
        <v>3</v>
      </c>
      <c r="V49" s="107">
        <f t="shared" si="15"/>
        <v>7</v>
      </c>
      <c r="W49" s="107">
        <f t="shared" si="15"/>
        <v>5</v>
      </c>
      <c r="X49" s="107">
        <f t="shared" si="15"/>
        <v>5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110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16</v>
      </c>
      <c r="CG49" s="118">
        <f>CF16+CF27+CF38+CF49</f>
        <v>67</v>
      </c>
      <c r="CH49" s="98"/>
      <c r="CI49" s="98"/>
      <c r="CJ49" s="98"/>
      <c r="CK49" s="98"/>
      <c r="CL49" s="98"/>
      <c r="CM49" s="121">
        <f>CM41+CG49</f>
        <v>110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CF2:CF7"/>
    <mergeCell ref="CM2:CM7"/>
    <mergeCell ref="L6:L9"/>
    <mergeCell ref="BK39:BS40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"/>
  <sheetViews>
    <sheetView zoomScaleNormal="100" workbookViewId="0">
      <selection activeCell="E56" sqref="E56"/>
    </sheetView>
  </sheetViews>
  <sheetFormatPr baseColWidth="10" defaultRowHeight="12.75" x14ac:dyDescent="0.2"/>
  <cols>
    <col min="1" max="1" width="14.85546875" style="360" customWidth="1"/>
    <col min="2" max="2" width="8.28515625" style="205" customWidth="1"/>
    <col min="3" max="3" width="7" style="205" customWidth="1"/>
    <col min="4" max="4" width="5.5703125" style="360" customWidth="1"/>
    <col min="5" max="5" width="7" style="205" customWidth="1"/>
    <col min="6" max="6" width="14.85546875" style="360" customWidth="1"/>
    <col min="7" max="7" width="8.28515625" style="205" customWidth="1"/>
    <col min="8" max="8" width="4" style="92" customWidth="1"/>
    <col min="9" max="9" width="7.42578125" style="92" customWidth="1"/>
    <col min="10" max="11" width="11.42578125" style="92"/>
    <col min="12" max="13" width="8.28515625" style="92" customWidth="1"/>
    <col min="14" max="14" width="5.5703125" style="360" customWidth="1"/>
    <col min="15" max="15" width="8.28515625" style="92" customWidth="1"/>
    <col min="16" max="17" width="11.42578125" style="92"/>
    <col min="18" max="18" width="3.85546875" style="92" customWidth="1"/>
    <col min="19" max="16384" width="11.42578125" style="92"/>
  </cols>
  <sheetData/>
  <pageMargins left="0.33" right="0.14000000000000001" top="0.77" bottom="0.41" header="0.27" footer="0.27"/>
  <pageSetup paperSize="9" scale="54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167"/>
  <sheetViews>
    <sheetView zoomScaleNormal="100" workbookViewId="0"/>
  </sheetViews>
  <sheetFormatPr baseColWidth="10" defaultRowHeight="12.75" x14ac:dyDescent="0.2"/>
  <cols>
    <col min="1" max="1" width="14.85546875" style="73" customWidth="1"/>
    <col min="2" max="2" width="8.28515625" style="83" customWidth="1"/>
    <col min="3" max="3" width="7" style="83" customWidth="1"/>
    <col min="4" max="4" width="5.5703125" style="73" customWidth="1"/>
    <col min="5" max="5" width="7" style="83" customWidth="1"/>
    <col min="6" max="6" width="14.85546875" style="73" customWidth="1"/>
    <col min="7" max="7" width="8.28515625" style="83" customWidth="1"/>
    <col min="8" max="8" width="4" style="71" customWidth="1"/>
    <col min="9" max="9" width="7.42578125" style="71" customWidth="1"/>
    <col min="10" max="11" width="11.42578125" style="71"/>
    <col min="12" max="13" width="8.28515625" style="71" customWidth="1"/>
    <col min="14" max="14" width="5.5703125" style="73" customWidth="1"/>
    <col min="15" max="15" width="8.28515625" style="71" customWidth="1"/>
    <col min="16" max="17" width="11.42578125" style="71"/>
    <col min="18" max="18" width="3.85546875" style="71" customWidth="1"/>
    <col min="19" max="16384" width="11.42578125" style="71"/>
  </cols>
  <sheetData>
    <row r="1" spans="1:19" ht="30" x14ac:dyDescent="0.2">
      <c r="A1" s="126" t="s">
        <v>405</v>
      </c>
      <c r="F1" s="126"/>
    </row>
    <row r="2" spans="1:19" x14ac:dyDescent="0.2">
      <c r="A2" s="71"/>
      <c r="F2" s="71"/>
    </row>
    <row r="3" spans="1:19" ht="23.25" x14ac:dyDescent="0.2">
      <c r="A3" s="127" t="s">
        <v>104</v>
      </c>
      <c r="F3" s="127"/>
    </row>
    <row r="4" spans="1:19" ht="23.25" x14ac:dyDescent="0.2">
      <c r="A4" s="127" t="s">
        <v>103</v>
      </c>
      <c r="F4" s="127"/>
    </row>
    <row r="5" spans="1:19" x14ac:dyDescent="0.2">
      <c r="A5" s="78"/>
      <c r="F5" s="78"/>
    </row>
    <row r="6" spans="1:19" ht="23.25" x14ac:dyDescent="0.2">
      <c r="A6" s="127" t="s">
        <v>48</v>
      </c>
      <c r="F6" s="127"/>
    </row>
    <row r="7" spans="1:19" x14ac:dyDescent="0.2">
      <c r="A7" s="71"/>
      <c r="F7" s="71"/>
    </row>
    <row r="8" spans="1:19" x14ac:dyDescent="0.2">
      <c r="A8" s="78" t="s">
        <v>89</v>
      </c>
      <c r="F8" s="78"/>
    </row>
    <row r="9" spans="1:19" x14ac:dyDescent="0.2">
      <c r="A9" s="128"/>
      <c r="F9" s="128"/>
    </row>
    <row r="10" spans="1:19" ht="13.5" thickBot="1" x14ac:dyDescent="0.25">
      <c r="A10" s="129" t="s">
        <v>90</v>
      </c>
      <c r="F10" s="129"/>
    </row>
    <row r="11" spans="1:19" x14ac:dyDescent="0.2">
      <c r="A11" s="129" t="s">
        <v>325</v>
      </c>
      <c r="F11" s="129"/>
      <c r="P11" s="346" t="s">
        <v>399</v>
      </c>
      <c r="Q11" s="347"/>
      <c r="R11" s="347"/>
      <c r="S11" s="348"/>
    </row>
    <row r="12" spans="1:19" x14ac:dyDescent="0.2">
      <c r="A12" s="129" t="s">
        <v>237</v>
      </c>
      <c r="F12" s="129"/>
      <c r="P12" s="349"/>
      <c r="Q12" s="350"/>
      <c r="R12" s="350"/>
      <c r="S12" s="351"/>
    </row>
    <row r="13" spans="1:19" x14ac:dyDescent="0.2">
      <c r="A13" s="129" t="s">
        <v>91</v>
      </c>
      <c r="F13" s="129"/>
      <c r="P13" s="349"/>
      <c r="Q13" s="350"/>
      <c r="R13" s="350"/>
      <c r="S13" s="351"/>
    </row>
    <row r="14" spans="1:19" ht="13.5" thickBot="1" x14ac:dyDescent="0.25">
      <c r="A14" s="129" t="s">
        <v>238</v>
      </c>
      <c r="F14" s="129"/>
      <c r="P14" s="352"/>
      <c r="Q14" s="353"/>
      <c r="R14" s="353"/>
      <c r="S14" s="354"/>
    </row>
    <row r="15" spans="1:19" x14ac:dyDescent="0.2">
      <c r="A15" s="129" t="s">
        <v>105</v>
      </c>
      <c r="F15" s="129"/>
    </row>
    <row r="16" spans="1:19" x14ac:dyDescent="0.2">
      <c r="A16" s="129" t="s">
        <v>92</v>
      </c>
      <c r="F16" s="129"/>
    </row>
    <row r="17" spans="1:19" x14ac:dyDescent="0.2">
      <c r="A17" s="129" t="s">
        <v>93</v>
      </c>
      <c r="F17" s="129"/>
    </row>
    <row r="18" spans="1:19" x14ac:dyDescent="0.2">
      <c r="A18" s="129"/>
      <c r="F18" s="129"/>
    </row>
    <row r="19" spans="1:19" x14ac:dyDescent="0.2">
      <c r="A19" s="78" t="s">
        <v>96</v>
      </c>
      <c r="F19" s="129"/>
    </row>
    <row r="20" spans="1:19" x14ac:dyDescent="0.2">
      <c r="A20" s="78" t="s">
        <v>248</v>
      </c>
      <c r="C20" s="78"/>
      <c r="F20" s="129"/>
    </row>
    <row r="21" spans="1:19" x14ac:dyDescent="0.2">
      <c r="A21" s="78"/>
      <c r="F21" s="129"/>
    </row>
    <row r="22" spans="1:19" x14ac:dyDescent="0.2">
      <c r="A22" s="132" t="s">
        <v>324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</row>
    <row r="23" spans="1:19" ht="13.5" thickBot="1" x14ac:dyDescent="0.25">
      <c r="A23" s="132" t="s">
        <v>240</v>
      </c>
      <c r="B23" s="132"/>
      <c r="C23" s="132"/>
      <c r="D23" s="132"/>
      <c r="E23" s="132"/>
      <c r="F23" s="132"/>
      <c r="G23" s="132"/>
      <c r="H23" s="132"/>
      <c r="I23" s="132" t="s">
        <v>239</v>
      </c>
      <c r="J23" s="132"/>
      <c r="K23" s="132"/>
      <c r="L23" s="132" t="s">
        <v>4</v>
      </c>
      <c r="M23" s="132" t="s">
        <v>6</v>
      </c>
      <c r="N23" s="132"/>
      <c r="O23" s="132" t="s">
        <v>7</v>
      </c>
      <c r="P23" s="132"/>
      <c r="Q23" s="132"/>
      <c r="R23" s="132"/>
      <c r="S23" s="132"/>
    </row>
    <row r="24" spans="1:19" ht="18.75" thickBot="1" x14ac:dyDescent="0.3">
      <c r="A24" s="8" t="s">
        <v>12</v>
      </c>
      <c r="B24" s="9"/>
      <c r="C24" s="4">
        <v>2</v>
      </c>
      <c r="D24" s="189" t="s">
        <v>13</v>
      </c>
      <c r="E24" s="4">
        <v>1</v>
      </c>
      <c r="F24" s="8" t="s">
        <v>42</v>
      </c>
      <c r="G24" s="9"/>
      <c r="H24" s="132"/>
      <c r="I24" s="94">
        <v>1</v>
      </c>
      <c r="J24" s="95" t="s">
        <v>12</v>
      </c>
      <c r="K24" s="96"/>
      <c r="L24" s="172">
        <v>7</v>
      </c>
      <c r="M24" s="256">
        <v>4</v>
      </c>
      <c r="N24" s="189" t="s">
        <v>13</v>
      </c>
      <c r="O24" s="256">
        <v>2</v>
      </c>
      <c r="P24" s="255" t="s">
        <v>21</v>
      </c>
      <c r="Q24" s="132"/>
      <c r="R24" s="132"/>
      <c r="S24" s="132"/>
    </row>
    <row r="25" spans="1:19" ht="18.75" thickBot="1" x14ac:dyDescent="0.3">
      <c r="A25" s="13" t="s">
        <v>41</v>
      </c>
      <c r="B25" s="14"/>
      <c r="C25" s="4">
        <v>4</v>
      </c>
      <c r="D25" s="189" t="s">
        <v>13</v>
      </c>
      <c r="E25" s="4">
        <v>0</v>
      </c>
      <c r="F25" s="13" t="s">
        <v>17</v>
      </c>
      <c r="G25" s="14"/>
      <c r="H25" s="132"/>
      <c r="I25" s="94">
        <v>2</v>
      </c>
      <c r="J25" s="95" t="s">
        <v>41</v>
      </c>
      <c r="K25" s="96"/>
      <c r="L25" s="258">
        <v>4</v>
      </c>
      <c r="M25" s="260">
        <v>7</v>
      </c>
      <c r="N25" s="261" t="s">
        <v>13</v>
      </c>
      <c r="O25" s="262">
        <v>4</v>
      </c>
      <c r="P25" s="259" t="s">
        <v>22</v>
      </c>
      <c r="Q25" s="132"/>
      <c r="R25" s="132"/>
      <c r="S25" s="132"/>
    </row>
    <row r="26" spans="1:19" ht="18.75" thickBot="1" x14ac:dyDescent="0.3">
      <c r="A26" s="8" t="str">
        <f>A24</f>
        <v>Polen</v>
      </c>
      <c r="B26" s="9"/>
      <c r="C26" s="4">
        <v>1</v>
      </c>
      <c r="D26" s="189" t="s">
        <v>13</v>
      </c>
      <c r="E26" s="4">
        <v>1</v>
      </c>
      <c r="F26" s="8" t="str">
        <f>A25</f>
        <v>Russland</v>
      </c>
      <c r="G26" s="9"/>
      <c r="H26" s="132"/>
      <c r="I26" s="94">
        <v>3</v>
      </c>
      <c r="J26" s="95" t="s">
        <v>42</v>
      </c>
      <c r="K26" s="96"/>
      <c r="L26" s="258">
        <v>4</v>
      </c>
      <c r="M26" s="263">
        <v>5</v>
      </c>
      <c r="N26" s="264" t="s">
        <v>13</v>
      </c>
      <c r="O26" s="265">
        <v>5</v>
      </c>
      <c r="P26" s="132"/>
      <c r="Q26" s="132"/>
      <c r="R26" s="132"/>
      <c r="S26" s="132"/>
    </row>
    <row r="27" spans="1:19" ht="18.75" thickBot="1" x14ac:dyDescent="0.3">
      <c r="A27" s="13" t="str">
        <f>F24</f>
        <v>Griechenland</v>
      </c>
      <c r="B27" s="14"/>
      <c r="C27" s="4">
        <v>1</v>
      </c>
      <c r="D27" s="189" t="s">
        <v>13</v>
      </c>
      <c r="E27" s="4">
        <v>1</v>
      </c>
      <c r="F27" s="13" t="str">
        <f>F25</f>
        <v>Tschechien</v>
      </c>
      <c r="G27" s="14"/>
      <c r="H27" s="132"/>
      <c r="I27" s="94">
        <v>4</v>
      </c>
      <c r="J27" s="95" t="s">
        <v>17</v>
      </c>
      <c r="K27" s="96"/>
      <c r="L27" s="172">
        <v>1</v>
      </c>
      <c r="M27" s="257">
        <v>1</v>
      </c>
      <c r="N27" s="189" t="s">
        <v>13</v>
      </c>
      <c r="O27" s="257">
        <v>6</v>
      </c>
      <c r="P27" s="132"/>
      <c r="Q27" s="132"/>
      <c r="R27" s="132"/>
      <c r="S27" s="132"/>
    </row>
    <row r="28" spans="1:19" ht="18.75" thickBot="1" x14ac:dyDescent="0.3">
      <c r="A28" s="8" t="str">
        <f>A24</f>
        <v>Polen</v>
      </c>
      <c r="B28" s="9"/>
      <c r="C28" s="4">
        <v>1</v>
      </c>
      <c r="D28" s="189" t="s">
        <v>13</v>
      </c>
      <c r="E28" s="4">
        <v>0</v>
      </c>
      <c r="F28" s="8" t="str">
        <f>F25</f>
        <v>Tschechien</v>
      </c>
      <c r="G28" s="9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</row>
    <row r="29" spans="1:19" ht="18.75" thickBot="1" x14ac:dyDescent="0.3">
      <c r="A29" s="13" t="str">
        <f>F24</f>
        <v>Griechenland</v>
      </c>
      <c r="B29" s="14"/>
      <c r="C29" s="4">
        <v>3</v>
      </c>
      <c r="D29" s="189" t="s">
        <v>13</v>
      </c>
      <c r="E29" s="4">
        <v>2</v>
      </c>
      <c r="F29" s="13" t="str">
        <f>A25</f>
        <v>Russland</v>
      </c>
      <c r="G29" s="14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</row>
    <row r="30" spans="1:19" x14ac:dyDescent="0.2">
      <c r="A30" s="132" t="s">
        <v>241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</row>
    <row r="31" spans="1:19" ht="13.5" thickBot="1" x14ac:dyDescent="0.25">
      <c r="A31" s="132"/>
      <c r="B31" s="132"/>
      <c r="C31" s="132"/>
      <c r="D31" s="132"/>
      <c r="E31" s="132"/>
      <c r="F31" s="132"/>
      <c r="G31" s="132"/>
      <c r="H31" s="132"/>
      <c r="I31" s="132" t="s">
        <v>239</v>
      </c>
      <c r="J31" s="132"/>
      <c r="K31" s="132"/>
      <c r="L31" s="132" t="s">
        <v>4</v>
      </c>
      <c r="M31" s="132" t="s">
        <v>6</v>
      </c>
      <c r="N31" s="132"/>
      <c r="O31" s="132" t="s">
        <v>7</v>
      </c>
      <c r="P31" s="132"/>
      <c r="Q31" s="132"/>
      <c r="R31" s="132"/>
      <c r="S31" s="132"/>
    </row>
    <row r="32" spans="1:19" ht="18.75" thickBot="1" x14ac:dyDescent="0.3">
      <c r="A32" s="132" t="s">
        <v>246</v>
      </c>
      <c r="B32" s="132"/>
      <c r="C32" s="132"/>
      <c r="D32" s="132"/>
      <c r="E32" s="132"/>
      <c r="F32" s="132"/>
      <c r="G32" s="132"/>
      <c r="H32" s="132"/>
      <c r="I32" s="17">
        <v>1</v>
      </c>
      <c r="J32" s="8" t="s">
        <v>12</v>
      </c>
      <c r="K32" s="18"/>
      <c r="L32" s="19">
        <v>7</v>
      </c>
      <c r="M32" s="173">
        <v>4</v>
      </c>
      <c r="N32" s="189" t="s">
        <v>13</v>
      </c>
      <c r="O32" s="19">
        <v>2</v>
      </c>
      <c r="P32" s="21" t="s">
        <v>21</v>
      </c>
      <c r="Q32" s="132"/>
      <c r="R32" s="132"/>
      <c r="S32" s="132"/>
    </row>
    <row r="33" spans="1:19" ht="18.75" thickBot="1" x14ac:dyDescent="0.3">
      <c r="A33" s="132" t="s">
        <v>247</v>
      </c>
      <c r="B33" s="132"/>
      <c r="C33" s="132"/>
      <c r="D33" s="131"/>
      <c r="E33" s="2"/>
      <c r="F33" s="2"/>
      <c r="G33" s="2"/>
      <c r="H33" s="132"/>
      <c r="I33" s="27">
        <v>2</v>
      </c>
      <c r="J33" s="12" t="s">
        <v>42</v>
      </c>
      <c r="K33" s="28"/>
      <c r="L33" s="29">
        <v>4</v>
      </c>
      <c r="M33" s="174">
        <v>5</v>
      </c>
      <c r="N33" s="189" t="s">
        <v>13</v>
      </c>
      <c r="O33" s="29">
        <v>5</v>
      </c>
      <c r="P33" s="31" t="s">
        <v>22</v>
      </c>
      <c r="Q33" s="132"/>
      <c r="R33" s="132"/>
      <c r="S33" s="132"/>
    </row>
    <row r="34" spans="1:19" ht="18.75" thickBot="1" x14ac:dyDescent="0.3">
      <c r="A34" s="132"/>
      <c r="B34" s="2"/>
      <c r="C34" s="7"/>
      <c r="D34" s="131"/>
      <c r="E34" s="2"/>
      <c r="F34" s="2"/>
      <c r="G34" s="2"/>
      <c r="H34" s="132"/>
      <c r="I34" s="94">
        <v>3</v>
      </c>
      <c r="J34" s="95" t="s">
        <v>41</v>
      </c>
      <c r="K34" s="96"/>
      <c r="L34" s="172">
        <v>4</v>
      </c>
      <c r="M34" s="172">
        <v>7</v>
      </c>
      <c r="N34" s="189" t="s">
        <v>13</v>
      </c>
      <c r="O34" s="172">
        <v>4</v>
      </c>
      <c r="P34" s="132"/>
      <c r="Q34" s="132"/>
      <c r="R34" s="132"/>
      <c r="S34" s="132"/>
    </row>
    <row r="35" spans="1:19" ht="18.75" thickBot="1" x14ac:dyDescent="0.3">
      <c r="A35" s="132"/>
      <c r="B35" s="2"/>
      <c r="C35" s="7"/>
      <c r="D35" s="131"/>
      <c r="E35" s="2"/>
      <c r="F35" s="2"/>
      <c r="G35" s="2"/>
      <c r="H35" s="132"/>
      <c r="I35" s="94">
        <v>4</v>
      </c>
      <c r="J35" s="95" t="s">
        <v>17</v>
      </c>
      <c r="K35" s="96"/>
      <c r="L35" s="172">
        <v>1</v>
      </c>
      <c r="M35" s="172">
        <v>1</v>
      </c>
      <c r="N35" s="189" t="s">
        <v>13</v>
      </c>
      <c r="O35" s="172">
        <v>6</v>
      </c>
      <c r="P35" s="132"/>
      <c r="Q35" s="132"/>
      <c r="R35" s="132"/>
      <c r="S35" s="132"/>
    </row>
    <row r="36" spans="1:19" x14ac:dyDescent="0.2">
      <c r="A36" s="132"/>
      <c r="B36" s="2"/>
      <c r="C36" s="7"/>
      <c r="D36" s="131"/>
      <c r="E36" s="2"/>
      <c r="F36" s="2"/>
      <c r="G36" s="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</row>
    <row r="37" spans="1:19" x14ac:dyDescent="0.2">
      <c r="A37" s="250" t="s">
        <v>318</v>
      </c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</row>
    <row r="38" spans="1:19" ht="13.5" thickBot="1" x14ac:dyDescent="0.25">
      <c r="A38" s="250"/>
      <c r="B38" s="250"/>
      <c r="C38" s="250"/>
      <c r="D38" s="250"/>
      <c r="E38" s="250"/>
      <c r="F38" s="250"/>
      <c r="G38" s="250"/>
      <c r="H38" s="250"/>
      <c r="I38" s="250" t="s">
        <v>239</v>
      </c>
      <c r="J38" s="250"/>
      <c r="K38" s="250"/>
      <c r="L38" s="250" t="s">
        <v>4</v>
      </c>
      <c r="M38" s="250" t="s">
        <v>6</v>
      </c>
      <c r="N38" s="250"/>
      <c r="O38" s="250" t="s">
        <v>7</v>
      </c>
      <c r="P38" s="250"/>
      <c r="Q38" s="250"/>
      <c r="R38" s="250"/>
      <c r="S38" s="250"/>
    </row>
    <row r="39" spans="1:19" ht="18.75" thickBot="1" x14ac:dyDescent="0.3">
      <c r="A39" s="39" t="s">
        <v>40</v>
      </c>
      <c r="B39" s="40"/>
      <c r="C39" s="214">
        <v>0</v>
      </c>
      <c r="D39" s="251" t="s">
        <v>13</v>
      </c>
      <c r="E39" s="214">
        <v>2</v>
      </c>
      <c r="F39" s="39" t="s">
        <v>85</v>
      </c>
      <c r="G39" s="40"/>
      <c r="H39" s="250"/>
      <c r="I39" s="41">
        <v>1</v>
      </c>
      <c r="J39" s="218" t="s">
        <v>15</v>
      </c>
      <c r="K39" s="40"/>
      <c r="L39" s="43">
        <v>9</v>
      </c>
      <c r="M39" s="266">
        <v>9</v>
      </c>
      <c r="N39" s="251" t="s">
        <v>13</v>
      </c>
      <c r="O39" s="266">
        <v>2</v>
      </c>
      <c r="P39" s="45" t="s">
        <v>23</v>
      </c>
      <c r="Q39" s="250"/>
      <c r="R39" s="250"/>
      <c r="S39" s="250"/>
    </row>
    <row r="40" spans="1:19" ht="18.75" thickBot="1" x14ac:dyDescent="0.3">
      <c r="A40" s="32" t="s">
        <v>11</v>
      </c>
      <c r="B40" s="33"/>
      <c r="C40" s="214">
        <v>1</v>
      </c>
      <c r="D40" s="251" t="s">
        <v>13</v>
      </c>
      <c r="E40" s="214">
        <v>2</v>
      </c>
      <c r="F40" s="32" t="s">
        <v>15</v>
      </c>
      <c r="G40" s="33"/>
      <c r="H40" s="250"/>
      <c r="I40" s="34">
        <v>2</v>
      </c>
      <c r="J40" s="219" t="s">
        <v>11</v>
      </c>
      <c r="K40" s="33"/>
      <c r="L40" s="36">
        <v>3</v>
      </c>
      <c r="M40" s="267">
        <v>4</v>
      </c>
      <c r="N40" s="251" t="s">
        <v>13</v>
      </c>
      <c r="O40" s="267">
        <v>5</v>
      </c>
      <c r="P40" s="46" t="s">
        <v>24</v>
      </c>
      <c r="Q40" s="250"/>
      <c r="R40" s="250"/>
      <c r="S40" s="250"/>
    </row>
    <row r="41" spans="1:19" ht="18.75" thickBot="1" x14ac:dyDescent="0.3">
      <c r="A41" s="39" t="str">
        <f>A39</f>
        <v>Niederlande</v>
      </c>
      <c r="B41" s="40"/>
      <c r="C41" s="214">
        <v>2</v>
      </c>
      <c r="D41" s="251" t="s">
        <v>13</v>
      </c>
      <c r="E41" s="214">
        <v>1</v>
      </c>
      <c r="F41" s="39" t="str">
        <f>A40</f>
        <v>Deutschland</v>
      </c>
      <c r="G41" s="40"/>
      <c r="H41" s="250"/>
      <c r="I41" s="94">
        <v>3</v>
      </c>
      <c r="J41" s="217" t="s">
        <v>85</v>
      </c>
      <c r="K41" s="96"/>
      <c r="L41" s="172">
        <v>3</v>
      </c>
      <c r="M41" s="172">
        <v>4</v>
      </c>
      <c r="N41" s="251" t="s">
        <v>13</v>
      </c>
      <c r="O41" s="172">
        <v>5</v>
      </c>
      <c r="P41" s="250"/>
      <c r="Q41" s="250"/>
      <c r="R41" s="250"/>
      <c r="S41" s="250"/>
    </row>
    <row r="42" spans="1:19" ht="18.75" thickBot="1" x14ac:dyDescent="0.3">
      <c r="A42" s="32" t="str">
        <f>F39</f>
        <v>Dänemark</v>
      </c>
      <c r="B42" s="33"/>
      <c r="C42" s="214">
        <v>1</v>
      </c>
      <c r="D42" s="251" t="s">
        <v>13</v>
      </c>
      <c r="E42" s="214">
        <v>3</v>
      </c>
      <c r="F42" s="32" t="str">
        <f>F40</f>
        <v>Portugal</v>
      </c>
      <c r="G42" s="33"/>
      <c r="H42" s="250"/>
      <c r="I42" s="94">
        <v>4</v>
      </c>
      <c r="J42" s="217" t="s">
        <v>40</v>
      </c>
      <c r="K42" s="96"/>
      <c r="L42" s="172">
        <v>3</v>
      </c>
      <c r="M42" s="172">
        <v>2</v>
      </c>
      <c r="N42" s="251" t="s">
        <v>13</v>
      </c>
      <c r="O42" s="172">
        <v>7</v>
      </c>
      <c r="P42" s="250"/>
      <c r="Q42" s="250"/>
      <c r="R42" s="250"/>
      <c r="S42" s="250"/>
    </row>
    <row r="43" spans="1:19" ht="18.75" thickBot="1" x14ac:dyDescent="0.3">
      <c r="A43" s="39" t="str">
        <f>A39</f>
        <v>Niederlande</v>
      </c>
      <c r="B43" s="40"/>
      <c r="C43" s="214">
        <v>0</v>
      </c>
      <c r="D43" s="251" t="s">
        <v>13</v>
      </c>
      <c r="E43" s="214">
        <v>4</v>
      </c>
      <c r="F43" s="39" t="str">
        <f>F40</f>
        <v>Portugal</v>
      </c>
      <c r="G43" s="40"/>
      <c r="H43" s="250"/>
      <c r="I43" s="250"/>
      <c r="J43" s="250"/>
      <c r="K43" s="250"/>
      <c r="L43" s="268"/>
      <c r="M43" s="268"/>
      <c r="N43" s="268"/>
      <c r="O43" s="268"/>
      <c r="P43" s="250"/>
      <c r="Q43" s="250"/>
      <c r="R43" s="250"/>
      <c r="S43" s="250"/>
    </row>
    <row r="44" spans="1:19" ht="18.75" thickBot="1" x14ac:dyDescent="0.3">
      <c r="A44" s="32" t="str">
        <f>F39</f>
        <v>Dänemark</v>
      </c>
      <c r="B44" s="33"/>
      <c r="C44" s="214">
        <v>1</v>
      </c>
      <c r="D44" s="251" t="s">
        <v>13</v>
      </c>
      <c r="E44" s="214">
        <v>2</v>
      </c>
      <c r="F44" s="32" t="str">
        <f>A40</f>
        <v>Deutschland</v>
      </c>
      <c r="G44" s="33"/>
      <c r="H44" s="250"/>
      <c r="I44" s="250"/>
      <c r="J44" s="250"/>
      <c r="K44" s="250"/>
      <c r="L44" s="268"/>
      <c r="M44" s="268"/>
      <c r="N44" s="268"/>
      <c r="O44" s="268"/>
      <c r="P44" s="250"/>
      <c r="Q44" s="250"/>
      <c r="R44" s="250"/>
      <c r="S44" s="250"/>
    </row>
    <row r="45" spans="1:19" ht="18" x14ac:dyDescent="0.25">
      <c r="A45" s="250" t="s">
        <v>320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68"/>
      <c r="M45" s="268"/>
      <c r="N45" s="268"/>
      <c r="O45" s="268"/>
      <c r="P45" s="250"/>
      <c r="Q45" s="250"/>
      <c r="R45" s="250"/>
      <c r="S45" s="250"/>
    </row>
    <row r="46" spans="1:19" x14ac:dyDescent="0.2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</row>
    <row r="47" spans="1:19" x14ac:dyDescent="0.2">
      <c r="A47" s="132" t="s">
        <v>250</v>
      </c>
      <c r="B47" s="2"/>
      <c r="C47" s="7"/>
      <c r="D47" s="131"/>
      <c r="E47" s="2"/>
      <c r="F47" s="2"/>
      <c r="G47" s="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</row>
    <row r="48" spans="1:19" ht="13.5" thickBot="1" x14ac:dyDescent="0.25">
      <c r="A48" s="132"/>
      <c r="B48" s="132"/>
      <c r="C48" s="132"/>
      <c r="D48" s="132"/>
      <c r="E48" s="132"/>
      <c r="F48" s="132"/>
      <c r="G48" s="132"/>
      <c r="H48" s="132"/>
      <c r="I48" s="132" t="s">
        <v>239</v>
      </c>
      <c r="J48" s="132"/>
      <c r="K48" s="132"/>
      <c r="L48" s="132" t="s">
        <v>4</v>
      </c>
      <c r="M48" s="132" t="s">
        <v>6</v>
      </c>
      <c r="N48" s="132"/>
      <c r="O48" s="132" t="s">
        <v>7</v>
      </c>
      <c r="P48" s="132"/>
      <c r="Q48" s="132"/>
      <c r="R48" s="132"/>
      <c r="S48" s="132"/>
    </row>
    <row r="49" spans="1:19" ht="18.75" thickBot="1" x14ac:dyDescent="0.3">
      <c r="A49" s="23" t="s">
        <v>20</v>
      </c>
      <c r="B49" s="50"/>
      <c r="C49" s="4">
        <v>1</v>
      </c>
      <c r="D49" s="189" t="s">
        <v>13</v>
      </c>
      <c r="E49" s="4">
        <v>1</v>
      </c>
      <c r="F49" s="23" t="s">
        <v>16</v>
      </c>
      <c r="G49" s="50"/>
      <c r="H49" s="132"/>
      <c r="I49" s="22">
        <v>1</v>
      </c>
      <c r="J49" s="23" t="s">
        <v>20</v>
      </c>
      <c r="K49" s="50"/>
      <c r="L49" s="25">
        <v>5</v>
      </c>
      <c r="M49" s="270">
        <v>5</v>
      </c>
      <c r="N49" s="189" t="s">
        <v>13</v>
      </c>
      <c r="O49" s="270">
        <v>3</v>
      </c>
      <c r="P49" s="51" t="s">
        <v>25</v>
      </c>
      <c r="Q49" s="132"/>
      <c r="R49" s="132"/>
      <c r="S49" s="132"/>
    </row>
    <row r="50" spans="1:19" ht="18.75" thickBot="1" x14ac:dyDescent="0.3">
      <c r="A50" s="10" t="s">
        <v>86</v>
      </c>
      <c r="B50" s="11"/>
      <c r="C50" s="4">
        <v>1</v>
      </c>
      <c r="D50" s="189" t="s">
        <v>13</v>
      </c>
      <c r="E50" s="4">
        <v>1</v>
      </c>
      <c r="F50" s="10" t="s">
        <v>18</v>
      </c>
      <c r="G50" s="11"/>
      <c r="H50" s="132"/>
      <c r="I50" s="52">
        <v>2</v>
      </c>
      <c r="J50" s="10" t="s">
        <v>18</v>
      </c>
      <c r="K50" s="11"/>
      <c r="L50" s="54">
        <v>3</v>
      </c>
      <c r="M50" s="271">
        <v>4</v>
      </c>
      <c r="N50" s="189" t="s">
        <v>13</v>
      </c>
      <c r="O50" s="271">
        <v>4</v>
      </c>
      <c r="P50" s="56" t="s">
        <v>26</v>
      </c>
      <c r="Q50" s="132"/>
      <c r="R50" s="132"/>
      <c r="S50" s="132"/>
    </row>
    <row r="51" spans="1:19" ht="18.75" thickBot="1" x14ac:dyDescent="0.3">
      <c r="A51" s="23" t="str">
        <f>A49</f>
        <v>Spanien</v>
      </c>
      <c r="B51" s="50"/>
      <c r="C51" s="4">
        <v>2</v>
      </c>
      <c r="D51" s="189" t="s">
        <v>13</v>
      </c>
      <c r="E51" s="4">
        <v>0</v>
      </c>
      <c r="F51" s="23" t="str">
        <f>A50</f>
        <v>Irland</v>
      </c>
      <c r="G51" s="50"/>
      <c r="H51" s="132"/>
      <c r="I51" s="94">
        <v>3</v>
      </c>
      <c r="J51" s="217" t="s">
        <v>16</v>
      </c>
      <c r="K51" s="96"/>
      <c r="L51" s="172">
        <v>3</v>
      </c>
      <c r="M51" s="172">
        <v>3</v>
      </c>
      <c r="N51" s="189" t="s">
        <v>13</v>
      </c>
      <c r="O51" s="172">
        <v>3</v>
      </c>
      <c r="P51" s="132"/>
      <c r="Q51" s="132"/>
      <c r="R51" s="132"/>
      <c r="S51" s="132"/>
    </row>
    <row r="52" spans="1:19" ht="18.75" thickBot="1" x14ac:dyDescent="0.3">
      <c r="A52" s="10" t="str">
        <f>F49</f>
        <v>Italien</v>
      </c>
      <c r="B52" s="11"/>
      <c r="C52" s="4">
        <v>1</v>
      </c>
      <c r="D52" s="189" t="s">
        <v>13</v>
      </c>
      <c r="E52" s="4">
        <v>1</v>
      </c>
      <c r="F52" s="10" t="str">
        <f>F50</f>
        <v>Kroatien</v>
      </c>
      <c r="G52" s="11"/>
      <c r="H52" s="132"/>
      <c r="I52" s="94">
        <v>4</v>
      </c>
      <c r="J52" s="217" t="s">
        <v>86</v>
      </c>
      <c r="K52" s="96"/>
      <c r="L52" s="172">
        <v>2</v>
      </c>
      <c r="M52" s="172">
        <v>2</v>
      </c>
      <c r="N52" s="189" t="s">
        <v>13</v>
      </c>
      <c r="O52" s="172">
        <v>4</v>
      </c>
      <c r="P52" s="132"/>
      <c r="Q52" s="132"/>
      <c r="R52" s="132"/>
      <c r="S52" s="132"/>
    </row>
    <row r="53" spans="1:19" ht="18.75" thickBot="1" x14ac:dyDescent="0.3">
      <c r="A53" s="23" t="str">
        <f>A49</f>
        <v>Spanien</v>
      </c>
      <c r="B53" s="50"/>
      <c r="C53" s="4">
        <v>2</v>
      </c>
      <c r="D53" s="189" t="s">
        <v>13</v>
      </c>
      <c r="E53" s="4">
        <v>2</v>
      </c>
      <c r="F53" s="23" t="str">
        <f>F50</f>
        <v>Kroatien</v>
      </c>
      <c r="G53" s="50"/>
      <c r="H53" s="132"/>
      <c r="I53" s="132"/>
      <c r="J53" s="132"/>
      <c r="K53" s="132"/>
      <c r="L53" s="269"/>
      <c r="M53" s="269"/>
      <c r="N53" s="269"/>
      <c r="O53" s="269"/>
      <c r="P53" s="132"/>
      <c r="Q53" s="132"/>
      <c r="R53" s="132"/>
      <c r="S53" s="132"/>
    </row>
    <row r="54" spans="1:19" ht="18.75" thickBot="1" x14ac:dyDescent="0.3">
      <c r="A54" s="10" t="str">
        <f>F49</f>
        <v>Italien</v>
      </c>
      <c r="B54" s="11"/>
      <c r="C54" s="4">
        <v>1</v>
      </c>
      <c r="D54" s="189" t="s">
        <v>13</v>
      </c>
      <c r="E54" s="4">
        <v>1</v>
      </c>
      <c r="F54" s="10" t="str">
        <f>A50</f>
        <v>Irland</v>
      </c>
      <c r="G54" s="11"/>
      <c r="H54" s="132"/>
      <c r="I54" s="132"/>
      <c r="J54" s="132"/>
      <c r="K54" s="132"/>
      <c r="L54" s="269"/>
      <c r="M54" s="269"/>
      <c r="N54" s="269"/>
      <c r="O54" s="269"/>
      <c r="P54" s="132"/>
      <c r="Q54" s="132"/>
      <c r="R54" s="132"/>
      <c r="S54" s="132"/>
    </row>
    <row r="55" spans="1:19" ht="18" x14ac:dyDescent="0.25">
      <c r="A55" s="132" t="s">
        <v>251</v>
      </c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269"/>
      <c r="M55" s="269"/>
      <c r="N55" s="269"/>
      <c r="O55" s="269"/>
      <c r="P55" s="132"/>
      <c r="Q55" s="132"/>
      <c r="R55" s="132"/>
      <c r="S55" s="132"/>
    </row>
    <row r="56" spans="1:19" x14ac:dyDescent="0.2">
      <c r="A56" s="132"/>
      <c r="B56" s="2"/>
      <c r="C56" s="7"/>
      <c r="D56" s="131"/>
      <c r="E56" s="2"/>
      <c r="F56" s="2"/>
      <c r="G56" s="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</row>
    <row r="57" spans="1:19" x14ac:dyDescent="0.2">
      <c r="A57" s="250" t="s">
        <v>335</v>
      </c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</row>
    <row r="58" spans="1:19" ht="13.5" thickBot="1" x14ac:dyDescent="0.25">
      <c r="A58" s="250"/>
      <c r="B58" s="250"/>
      <c r="C58" s="250"/>
      <c r="D58" s="250"/>
      <c r="E58" s="250"/>
      <c r="F58" s="250"/>
      <c r="G58" s="250"/>
      <c r="H58" s="250"/>
      <c r="I58" s="250" t="s">
        <v>239</v>
      </c>
      <c r="J58" s="250"/>
      <c r="K58" s="250"/>
      <c r="L58" s="250" t="s">
        <v>4</v>
      </c>
      <c r="M58" s="250" t="s">
        <v>6</v>
      </c>
      <c r="N58" s="250"/>
      <c r="O58" s="250" t="s">
        <v>7</v>
      </c>
      <c r="P58" s="250"/>
      <c r="Q58" s="250"/>
      <c r="R58" s="250"/>
      <c r="S58" s="250"/>
    </row>
    <row r="59" spans="1:19" ht="18.75" thickBot="1" x14ac:dyDescent="0.3">
      <c r="A59" s="58" t="s">
        <v>19</v>
      </c>
      <c r="B59" s="59"/>
      <c r="C59" s="214">
        <v>2</v>
      </c>
      <c r="D59" s="251" t="s">
        <v>13</v>
      </c>
      <c r="E59" s="214">
        <v>0</v>
      </c>
      <c r="F59" s="58" t="s">
        <v>87</v>
      </c>
      <c r="G59" s="59"/>
      <c r="H59" s="250"/>
      <c r="I59" s="60">
        <v>1</v>
      </c>
      <c r="J59" s="222" t="s">
        <v>87</v>
      </c>
      <c r="K59" s="59"/>
      <c r="L59" s="62">
        <v>6</v>
      </c>
      <c r="M59" s="272">
        <v>7</v>
      </c>
      <c r="N59" s="251" t="s">
        <v>13</v>
      </c>
      <c r="O59" s="272">
        <v>4</v>
      </c>
      <c r="P59" s="64" t="s">
        <v>27</v>
      </c>
      <c r="Q59" s="250"/>
      <c r="R59" s="250"/>
      <c r="S59" s="250"/>
    </row>
    <row r="60" spans="1:19" ht="18.75" thickBot="1" x14ac:dyDescent="0.3">
      <c r="A60" s="15" t="s">
        <v>88</v>
      </c>
      <c r="B60" s="16"/>
      <c r="C60" s="214">
        <v>2</v>
      </c>
      <c r="D60" s="251" t="s">
        <v>13</v>
      </c>
      <c r="E60" s="214">
        <v>1</v>
      </c>
      <c r="F60" s="15" t="s">
        <v>14</v>
      </c>
      <c r="G60" s="16"/>
      <c r="H60" s="250"/>
      <c r="I60" s="65">
        <v>2</v>
      </c>
      <c r="J60" s="223" t="s">
        <v>88</v>
      </c>
      <c r="K60" s="16"/>
      <c r="L60" s="66">
        <v>6</v>
      </c>
      <c r="M60" s="118">
        <v>6</v>
      </c>
      <c r="N60" s="251" t="s">
        <v>13</v>
      </c>
      <c r="O60" s="118">
        <v>3</v>
      </c>
      <c r="P60" s="49" t="s">
        <v>28</v>
      </c>
      <c r="Q60" s="250"/>
      <c r="R60" s="250"/>
      <c r="S60" s="250"/>
    </row>
    <row r="61" spans="1:19" ht="18.75" thickBot="1" x14ac:dyDescent="0.3">
      <c r="A61" s="58" t="str">
        <f>A59</f>
        <v>Frankreich</v>
      </c>
      <c r="B61" s="59"/>
      <c r="C61" s="214">
        <v>0</v>
      </c>
      <c r="D61" s="251" t="s">
        <v>13</v>
      </c>
      <c r="E61" s="214">
        <v>3</v>
      </c>
      <c r="F61" s="58" t="str">
        <f>A60</f>
        <v>Ukraine</v>
      </c>
      <c r="G61" s="59"/>
      <c r="H61" s="250"/>
      <c r="I61" s="94">
        <v>3</v>
      </c>
      <c r="J61" s="217" t="s">
        <v>19</v>
      </c>
      <c r="K61" s="96"/>
      <c r="L61" s="172">
        <v>6</v>
      </c>
      <c r="M61" s="172">
        <v>6</v>
      </c>
      <c r="N61" s="251" t="s">
        <v>13</v>
      </c>
      <c r="O61" s="172">
        <v>3</v>
      </c>
      <c r="P61" s="250"/>
      <c r="Q61" s="250"/>
      <c r="R61" s="250"/>
      <c r="S61" s="250"/>
    </row>
    <row r="62" spans="1:19" ht="18.75" thickBot="1" x14ac:dyDescent="0.3">
      <c r="A62" s="15" t="str">
        <f>F59</f>
        <v>England</v>
      </c>
      <c r="B62" s="16"/>
      <c r="C62" s="214">
        <v>5</v>
      </c>
      <c r="D62" s="251" t="s">
        <v>13</v>
      </c>
      <c r="E62" s="214">
        <v>1</v>
      </c>
      <c r="F62" s="15" t="str">
        <f>F60</f>
        <v>Schweden</v>
      </c>
      <c r="G62" s="16"/>
      <c r="H62" s="250"/>
      <c r="I62" s="94">
        <v>4</v>
      </c>
      <c r="J62" s="217" t="s">
        <v>14</v>
      </c>
      <c r="K62" s="96"/>
      <c r="L62" s="172">
        <v>0</v>
      </c>
      <c r="M62" s="172">
        <v>2</v>
      </c>
      <c r="N62" s="251" t="s">
        <v>13</v>
      </c>
      <c r="O62" s="172">
        <v>11</v>
      </c>
      <c r="P62" s="250"/>
      <c r="Q62" s="250"/>
      <c r="R62" s="250"/>
      <c r="S62" s="250"/>
    </row>
    <row r="63" spans="1:19" ht="18.75" thickBot="1" x14ac:dyDescent="0.3">
      <c r="A63" s="58" t="str">
        <f>A59</f>
        <v>Frankreich</v>
      </c>
      <c r="B63" s="59"/>
      <c r="C63" s="214">
        <v>4</v>
      </c>
      <c r="D63" s="251" t="s">
        <v>13</v>
      </c>
      <c r="E63" s="214">
        <v>0</v>
      </c>
      <c r="F63" s="58" t="str">
        <f>F60</f>
        <v>Schweden</v>
      </c>
      <c r="G63" s="59"/>
      <c r="H63" s="250"/>
      <c r="I63" s="250"/>
      <c r="J63" s="250"/>
      <c r="K63" s="250"/>
      <c r="L63" s="268"/>
      <c r="M63" s="268"/>
      <c r="N63" s="268"/>
      <c r="O63" s="268"/>
      <c r="P63" s="250"/>
      <c r="Q63" s="250"/>
      <c r="R63" s="250"/>
      <c r="S63" s="250"/>
    </row>
    <row r="64" spans="1:19" ht="18.75" thickBot="1" x14ac:dyDescent="0.3">
      <c r="A64" s="15" t="str">
        <f>F59</f>
        <v>England</v>
      </c>
      <c r="B64" s="16"/>
      <c r="C64" s="214">
        <v>2</v>
      </c>
      <c r="D64" s="251" t="s">
        <v>13</v>
      </c>
      <c r="E64" s="214">
        <v>1</v>
      </c>
      <c r="F64" s="15" t="str">
        <f>A60</f>
        <v>Ukraine</v>
      </c>
      <c r="G64" s="16"/>
      <c r="H64" s="250"/>
      <c r="I64" s="250"/>
      <c r="J64" s="250"/>
      <c r="K64" s="250"/>
      <c r="L64" s="268"/>
      <c r="M64" s="268"/>
      <c r="N64" s="268"/>
      <c r="O64" s="268"/>
      <c r="P64" s="250"/>
      <c r="Q64" s="250"/>
      <c r="R64" s="250"/>
      <c r="S64" s="250"/>
    </row>
    <row r="65" spans="1:19" ht="18" x14ac:dyDescent="0.25">
      <c r="A65" s="250" t="s">
        <v>321</v>
      </c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68"/>
      <c r="M65" s="268"/>
      <c r="N65" s="268"/>
      <c r="O65" s="268"/>
      <c r="P65" s="250"/>
      <c r="Q65" s="250"/>
      <c r="R65" s="250"/>
      <c r="S65" s="250"/>
    </row>
    <row r="66" spans="1:19" ht="18" x14ac:dyDescent="0.25">
      <c r="A66" s="250" t="s">
        <v>319</v>
      </c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68"/>
      <c r="M66" s="268"/>
      <c r="N66" s="268"/>
      <c r="O66" s="268"/>
      <c r="P66" s="250"/>
      <c r="Q66" s="250"/>
      <c r="R66" s="250"/>
      <c r="S66" s="250"/>
    </row>
    <row r="67" spans="1:19" x14ac:dyDescent="0.2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</row>
    <row r="68" spans="1:19" x14ac:dyDescent="0.2">
      <c r="A68" s="132" t="s">
        <v>322</v>
      </c>
      <c r="B68" s="2"/>
      <c r="C68" s="7"/>
      <c r="D68" s="131"/>
      <c r="E68" s="2"/>
      <c r="F68" s="2"/>
      <c r="G68" s="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</row>
    <row r="69" spans="1:19" ht="13.5" thickBot="1" x14ac:dyDescent="0.25">
      <c r="A69" s="132"/>
      <c r="B69" s="132"/>
      <c r="C69" s="132"/>
      <c r="D69" s="132"/>
      <c r="E69" s="132"/>
      <c r="F69" s="132"/>
      <c r="G69" s="132"/>
      <c r="H69" s="132"/>
      <c r="I69" s="132" t="s">
        <v>239</v>
      </c>
      <c r="J69" s="132"/>
      <c r="K69" s="132"/>
      <c r="L69" s="132" t="s">
        <v>4</v>
      </c>
      <c r="M69" s="132" t="s">
        <v>6</v>
      </c>
      <c r="N69" s="132"/>
      <c r="O69" s="132" t="s">
        <v>7</v>
      </c>
      <c r="P69" s="132"/>
      <c r="Q69" s="132"/>
      <c r="R69" s="132"/>
      <c r="S69" s="132"/>
    </row>
    <row r="70" spans="1:19" ht="18.75" thickBot="1" x14ac:dyDescent="0.3">
      <c r="A70" s="58" t="s">
        <v>19</v>
      </c>
      <c r="B70" s="59"/>
      <c r="C70" s="214">
        <v>2</v>
      </c>
      <c r="D70" s="189" t="s">
        <v>13</v>
      </c>
      <c r="E70" s="214">
        <v>0</v>
      </c>
      <c r="F70" s="58" t="s">
        <v>87</v>
      </c>
      <c r="G70" s="59"/>
      <c r="H70" s="132"/>
      <c r="I70" s="60">
        <v>1</v>
      </c>
      <c r="J70" s="222" t="s">
        <v>19</v>
      </c>
      <c r="K70" s="59"/>
      <c r="L70" s="62">
        <v>6</v>
      </c>
      <c r="M70" s="272">
        <v>7</v>
      </c>
      <c r="N70" s="189" t="s">
        <v>13</v>
      </c>
      <c r="O70" s="272">
        <v>2</v>
      </c>
      <c r="P70" s="64" t="s">
        <v>27</v>
      </c>
      <c r="Q70" s="132"/>
      <c r="R70" s="132"/>
      <c r="S70" s="132"/>
    </row>
    <row r="71" spans="1:19" ht="18.75" thickBot="1" x14ac:dyDescent="0.3">
      <c r="A71" s="15" t="s">
        <v>88</v>
      </c>
      <c r="B71" s="16"/>
      <c r="C71" s="214">
        <v>2</v>
      </c>
      <c r="D71" s="189" t="s">
        <v>13</v>
      </c>
      <c r="E71" s="214">
        <v>1</v>
      </c>
      <c r="F71" s="15" t="s">
        <v>14</v>
      </c>
      <c r="G71" s="16"/>
      <c r="H71" s="132"/>
      <c r="I71" s="65">
        <v>2</v>
      </c>
      <c r="J71" s="223" t="s">
        <v>87</v>
      </c>
      <c r="K71" s="16"/>
      <c r="L71" s="66">
        <v>6</v>
      </c>
      <c r="M71" s="118">
        <v>5</v>
      </c>
      <c r="N71" s="189" t="s">
        <v>13</v>
      </c>
      <c r="O71" s="118">
        <v>4</v>
      </c>
      <c r="P71" s="49" t="s">
        <v>28</v>
      </c>
      <c r="Q71" s="132"/>
      <c r="R71" s="132"/>
      <c r="S71" s="132"/>
    </row>
    <row r="72" spans="1:19" ht="18.75" thickBot="1" x14ac:dyDescent="0.3">
      <c r="A72" s="58" t="str">
        <f>A70</f>
        <v>Frankreich</v>
      </c>
      <c r="B72" s="59"/>
      <c r="C72" s="214">
        <v>1</v>
      </c>
      <c r="D72" s="189" t="s">
        <v>13</v>
      </c>
      <c r="E72" s="214">
        <v>2</v>
      </c>
      <c r="F72" s="58" t="str">
        <f>A71</f>
        <v>Ukraine</v>
      </c>
      <c r="G72" s="59"/>
      <c r="H72" s="132"/>
      <c r="I72" s="94">
        <v>3</v>
      </c>
      <c r="J72" s="217" t="s">
        <v>88</v>
      </c>
      <c r="K72" s="96"/>
      <c r="L72" s="172">
        <v>6</v>
      </c>
      <c r="M72" s="172">
        <v>5</v>
      </c>
      <c r="N72" s="189" t="s">
        <v>13</v>
      </c>
      <c r="O72" s="172">
        <v>4</v>
      </c>
      <c r="P72" s="132"/>
      <c r="Q72" s="132"/>
      <c r="R72" s="132"/>
      <c r="S72" s="132"/>
    </row>
    <row r="73" spans="1:19" ht="18.75" thickBot="1" x14ac:dyDescent="0.3">
      <c r="A73" s="15" t="str">
        <f>F70</f>
        <v>England</v>
      </c>
      <c r="B73" s="16"/>
      <c r="C73" s="214">
        <v>3</v>
      </c>
      <c r="D73" s="189" t="s">
        <v>13</v>
      </c>
      <c r="E73" s="214">
        <v>1</v>
      </c>
      <c r="F73" s="15" t="str">
        <f>F71</f>
        <v>Schweden</v>
      </c>
      <c r="G73" s="16"/>
      <c r="H73" s="132"/>
      <c r="I73" s="94">
        <v>4</v>
      </c>
      <c r="J73" s="217" t="s">
        <v>14</v>
      </c>
      <c r="K73" s="96"/>
      <c r="L73" s="172">
        <v>0</v>
      </c>
      <c r="M73" s="172">
        <v>2</v>
      </c>
      <c r="N73" s="189" t="s">
        <v>13</v>
      </c>
      <c r="O73" s="172">
        <v>9</v>
      </c>
      <c r="P73" s="132"/>
      <c r="Q73" s="132"/>
      <c r="R73" s="132"/>
      <c r="S73" s="132"/>
    </row>
    <row r="74" spans="1:19" ht="18.75" thickBot="1" x14ac:dyDescent="0.3">
      <c r="A74" s="58" t="str">
        <f>A70</f>
        <v>Frankreich</v>
      </c>
      <c r="B74" s="59"/>
      <c r="C74" s="214">
        <v>4</v>
      </c>
      <c r="D74" s="189" t="s">
        <v>13</v>
      </c>
      <c r="E74" s="214">
        <v>0</v>
      </c>
      <c r="F74" s="58" t="str">
        <f>F71</f>
        <v>Schweden</v>
      </c>
      <c r="G74" s="59"/>
      <c r="H74" s="132"/>
      <c r="I74" s="132"/>
      <c r="J74" s="132"/>
      <c r="K74" s="132"/>
      <c r="L74" s="269"/>
      <c r="M74" s="269"/>
      <c r="N74" s="269"/>
      <c r="O74" s="269"/>
      <c r="P74" s="132"/>
      <c r="Q74" s="132"/>
      <c r="R74" s="132"/>
      <c r="S74" s="132"/>
    </row>
    <row r="75" spans="1:19" ht="18.75" thickBot="1" x14ac:dyDescent="0.3">
      <c r="A75" s="15" t="str">
        <f>F70</f>
        <v>England</v>
      </c>
      <c r="B75" s="16"/>
      <c r="C75" s="214">
        <v>2</v>
      </c>
      <c r="D75" s="189" t="s">
        <v>13</v>
      </c>
      <c r="E75" s="214">
        <v>1</v>
      </c>
      <c r="F75" s="15" t="str">
        <f>A71</f>
        <v>Ukraine</v>
      </c>
      <c r="G75" s="16"/>
      <c r="H75" s="132"/>
      <c r="I75" s="132"/>
      <c r="J75" s="132"/>
      <c r="K75" s="132"/>
      <c r="L75" s="269"/>
      <c r="M75" s="269"/>
      <c r="N75" s="269"/>
      <c r="O75" s="269"/>
      <c r="P75" s="132"/>
      <c r="Q75" s="132"/>
      <c r="R75" s="132"/>
      <c r="S75" s="132"/>
    </row>
    <row r="76" spans="1:19" ht="18" x14ac:dyDescent="0.25">
      <c r="A76" s="132" t="s">
        <v>330</v>
      </c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269"/>
      <c r="M76" s="269"/>
      <c r="N76" s="269"/>
      <c r="O76" s="269"/>
      <c r="P76" s="132"/>
      <c r="Q76" s="132"/>
      <c r="R76" s="132"/>
      <c r="S76" s="132"/>
    </row>
    <row r="77" spans="1:19" x14ac:dyDescent="0.2">
      <c r="A77" s="132"/>
      <c r="B77" s="2"/>
      <c r="C77" s="7"/>
      <c r="D77" s="131"/>
      <c r="E77" s="2"/>
      <c r="F77" s="2"/>
      <c r="G77" s="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</row>
    <row r="78" spans="1:19" x14ac:dyDescent="0.2">
      <c r="A78" s="250" t="s">
        <v>331</v>
      </c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</row>
    <row r="79" spans="1:19" ht="13.5" thickBot="1" x14ac:dyDescent="0.25">
      <c r="A79" s="250"/>
      <c r="B79" s="250"/>
      <c r="C79" s="250"/>
      <c r="D79" s="250"/>
      <c r="E79" s="250"/>
      <c r="F79" s="250"/>
      <c r="G79" s="250"/>
      <c r="H79" s="250"/>
      <c r="I79" s="250" t="s">
        <v>239</v>
      </c>
      <c r="J79" s="250"/>
      <c r="K79" s="250"/>
      <c r="L79" s="250" t="s">
        <v>4</v>
      </c>
      <c r="M79" s="250" t="s">
        <v>6</v>
      </c>
      <c r="N79" s="250"/>
      <c r="O79" s="250" t="s">
        <v>7</v>
      </c>
      <c r="P79" s="250"/>
      <c r="Q79" s="250"/>
      <c r="R79" s="250"/>
      <c r="S79" s="250"/>
    </row>
    <row r="80" spans="1:19" ht="18.75" thickBot="1" x14ac:dyDescent="0.3">
      <c r="A80" s="39" t="s">
        <v>40</v>
      </c>
      <c r="B80" s="40"/>
      <c r="C80" s="214">
        <v>0</v>
      </c>
      <c r="D80" s="251" t="s">
        <v>13</v>
      </c>
      <c r="E80" s="214">
        <v>0</v>
      </c>
      <c r="F80" s="39" t="s">
        <v>85</v>
      </c>
      <c r="G80" s="40"/>
      <c r="H80" s="250"/>
      <c r="I80" s="41">
        <v>1</v>
      </c>
      <c r="J80" s="218" t="s">
        <v>85</v>
      </c>
      <c r="K80" s="40"/>
      <c r="L80" s="43">
        <v>3</v>
      </c>
      <c r="M80" s="266">
        <v>3</v>
      </c>
      <c r="N80" s="251" t="s">
        <v>13</v>
      </c>
      <c r="O80" s="266">
        <v>3</v>
      </c>
      <c r="P80" s="45" t="s">
        <v>23</v>
      </c>
      <c r="Q80" s="250"/>
      <c r="R80" s="250"/>
      <c r="S80" s="250"/>
    </row>
    <row r="81" spans="1:19" ht="18.75" thickBot="1" x14ac:dyDescent="0.3">
      <c r="A81" s="32" t="s">
        <v>11</v>
      </c>
      <c r="B81" s="33"/>
      <c r="C81" s="214">
        <v>0</v>
      </c>
      <c r="D81" s="251" t="s">
        <v>13</v>
      </c>
      <c r="E81" s="214">
        <v>0</v>
      </c>
      <c r="F81" s="32" t="s">
        <v>15</v>
      </c>
      <c r="G81" s="33"/>
      <c r="H81" s="250"/>
      <c r="I81" s="34">
        <v>2</v>
      </c>
      <c r="J81" s="219" t="s">
        <v>11</v>
      </c>
      <c r="K81" s="33"/>
      <c r="L81" s="36">
        <v>3</v>
      </c>
      <c r="M81" s="267">
        <v>2</v>
      </c>
      <c r="N81" s="251" t="s">
        <v>13</v>
      </c>
      <c r="O81" s="267">
        <v>2</v>
      </c>
      <c r="P81" s="46" t="s">
        <v>24</v>
      </c>
      <c r="Q81" s="250"/>
      <c r="R81" s="250"/>
      <c r="S81" s="250"/>
    </row>
    <row r="82" spans="1:19" ht="18.75" thickBot="1" x14ac:dyDescent="0.3">
      <c r="A82" s="39" t="str">
        <f>A80</f>
        <v>Niederlande</v>
      </c>
      <c r="B82" s="40"/>
      <c r="C82" s="214">
        <v>0</v>
      </c>
      <c r="D82" s="251" t="s">
        <v>13</v>
      </c>
      <c r="E82" s="214">
        <v>0</v>
      </c>
      <c r="F82" s="39" t="str">
        <f>A81</f>
        <v>Deutschland</v>
      </c>
      <c r="G82" s="40"/>
      <c r="H82" s="250"/>
      <c r="I82" s="94">
        <v>3</v>
      </c>
      <c r="J82" s="217" t="s">
        <v>15</v>
      </c>
      <c r="K82" s="96"/>
      <c r="L82" s="172">
        <v>3</v>
      </c>
      <c r="M82" s="172">
        <v>1</v>
      </c>
      <c r="N82" s="251" t="s">
        <v>13</v>
      </c>
      <c r="O82" s="172">
        <v>1</v>
      </c>
      <c r="P82" s="250"/>
      <c r="Q82" s="250"/>
      <c r="R82" s="250"/>
      <c r="S82" s="250"/>
    </row>
    <row r="83" spans="1:19" ht="18.75" thickBot="1" x14ac:dyDescent="0.3">
      <c r="A83" s="32" t="str">
        <f>F80</f>
        <v>Dänemark</v>
      </c>
      <c r="B83" s="33"/>
      <c r="C83" s="214">
        <v>1</v>
      </c>
      <c r="D83" s="251" t="s">
        <v>13</v>
      </c>
      <c r="E83" s="214">
        <v>1</v>
      </c>
      <c r="F83" s="32" t="str">
        <f>F81</f>
        <v>Portugal</v>
      </c>
      <c r="G83" s="33"/>
      <c r="H83" s="250"/>
      <c r="I83" s="94">
        <v>4</v>
      </c>
      <c r="J83" s="217" t="s">
        <v>40</v>
      </c>
      <c r="K83" s="96"/>
      <c r="L83" s="172">
        <v>3</v>
      </c>
      <c r="M83" s="172">
        <v>0</v>
      </c>
      <c r="N83" s="251" t="s">
        <v>13</v>
      </c>
      <c r="O83" s="172">
        <v>0</v>
      </c>
      <c r="P83" s="250"/>
      <c r="Q83" s="250"/>
      <c r="R83" s="250"/>
      <c r="S83" s="250"/>
    </row>
    <row r="84" spans="1:19" ht="18.75" thickBot="1" x14ac:dyDescent="0.3">
      <c r="A84" s="39" t="str">
        <f>A80</f>
        <v>Niederlande</v>
      </c>
      <c r="B84" s="40"/>
      <c r="C84" s="214">
        <v>0</v>
      </c>
      <c r="D84" s="251" t="s">
        <v>13</v>
      </c>
      <c r="E84" s="214">
        <v>0</v>
      </c>
      <c r="F84" s="39" t="str">
        <f>F81</f>
        <v>Portugal</v>
      </c>
      <c r="G84" s="40"/>
      <c r="H84" s="250"/>
      <c r="I84" s="250"/>
      <c r="J84" s="250"/>
      <c r="K84" s="250"/>
      <c r="L84" s="268"/>
      <c r="M84" s="250"/>
      <c r="N84" s="250"/>
      <c r="O84" s="250"/>
      <c r="P84" s="250"/>
      <c r="Q84" s="250"/>
      <c r="R84" s="250"/>
      <c r="S84" s="250"/>
    </row>
    <row r="85" spans="1:19" ht="18.75" thickBot="1" x14ac:dyDescent="0.3">
      <c r="A85" s="32" t="str">
        <f>F80</f>
        <v>Dänemark</v>
      </c>
      <c r="B85" s="33"/>
      <c r="C85" s="214">
        <v>2</v>
      </c>
      <c r="D85" s="251" t="s">
        <v>13</v>
      </c>
      <c r="E85" s="214">
        <v>2</v>
      </c>
      <c r="F85" s="32" t="str">
        <f>A81</f>
        <v>Deutschland</v>
      </c>
      <c r="G85" s="33"/>
      <c r="H85" s="250"/>
      <c r="I85" s="250"/>
      <c r="J85" s="250"/>
      <c r="K85" s="250"/>
      <c r="L85" s="268"/>
      <c r="M85" s="250"/>
      <c r="N85" s="250"/>
      <c r="O85" s="250"/>
      <c r="P85" s="250"/>
      <c r="Q85" s="250"/>
      <c r="R85" s="250"/>
      <c r="S85" s="250"/>
    </row>
    <row r="86" spans="1:19" ht="18" x14ac:dyDescent="0.25">
      <c r="A86" s="250" t="s">
        <v>323</v>
      </c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68"/>
      <c r="M86" s="250"/>
      <c r="N86" s="250"/>
      <c r="O86" s="250"/>
      <c r="P86" s="250"/>
      <c r="Q86" s="250"/>
      <c r="R86" s="250"/>
      <c r="S86" s="250"/>
    </row>
    <row r="87" spans="1:19" x14ac:dyDescent="0.2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</row>
    <row r="88" spans="1:19" x14ac:dyDescent="0.2">
      <c r="A88" s="132" t="s">
        <v>326</v>
      </c>
      <c r="B88" s="2"/>
      <c r="C88" s="7"/>
      <c r="D88" s="131"/>
      <c r="E88" s="2"/>
      <c r="F88" s="2"/>
      <c r="G88" s="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</row>
    <row r="89" spans="1:19" ht="13.5" thickBot="1" x14ac:dyDescent="0.25">
      <c r="A89" s="132"/>
      <c r="B89" s="132"/>
      <c r="C89" s="132"/>
      <c r="D89" s="132"/>
      <c r="E89" s="132"/>
      <c r="F89" s="132"/>
      <c r="G89" s="132"/>
      <c r="H89" s="132"/>
      <c r="I89" s="132" t="s">
        <v>239</v>
      </c>
      <c r="J89" s="132"/>
      <c r="K89" s="132"/>
      <c r="L89" s="132" t="s">
        <v>4</v>
      </c>
      <c r="M89" s="132" t="s">
        <v>6</v>
      </c>
      <c r="N89" s="132"/>
      <c r="O89" s="132" t="s">
        <v>7</v>
      </c>
      <c r="P89" s="132"/>
      <c r="Q89" s="132"/>
      <c r="R89" s="132"/>
      <c r="S89" s="132"/>
    </row>
    <row r="90" spans="1:19" ht="18.75" thickBot="1" x14ac:dyDescent="0.3">
      <c r="A90" s="58" t="s">
        <v>19</v>
      </c>
      <c r="B90" s="59"/>
      <c r="C90" s="214">
        <v>4</v>
      </c>
      <c r="D90" s="189" t="s">
        <v>13</v>
      </c>
      <c r="E90" s="214">
        <v>0</v>
      </c>
      <c r="F90" s="58" t="s">
        <v>87</v>
      </c>
      <c r="G90" s="59"/>
      <c r="H90" s="132"/>
      <c r="I90" s="60">
        <v>1</v>
      </c>
      <c r="J90" s="222" t="s">
        <v>19</v>
      </c>
      <c r="K90" s="59"/>
      <c r="L90" s="62">
        <v>6</v>
      </c>
      <c r="M90" s="272">
        <v>8</v>
      </c>
      <c r="N90" s="189" t="s">
        <v>13</v>
      </c>
      <c r="O90" s="272">
        <v>3</v>
      </c>
      <c r="P90" s="64" t="s">
        <v>27</v>
      </c>
      <c r="Q90" s="132"/>
      <c r="R90" s="132"/>
      <c r="S90" s="132"/>
    </row>
    <row r="91" spans="1:19" ht="18.75" thickBot="1" x14ac:dyDescent="0.3">
      <c r="A91" s="15" t="s">
        <v>88</v>
      </c>
      <c r="B91" s="16"/>
      <c r="C91" s="214">
        <v>2</v>
      </c>
      <c r="D91" s="189" t="s">
        <v>13</v>
      </c>
      <c r="E91" s="214">
        <v>1</v>
      </c>
      <c r="F91" s="15" t="s">
        <v>14</v>
      </c>
      <c r="G91" s="16"/>
      <c r="H91" s="132"/>
      <c r="I91" s="65">
        <v>2</v>
      </c>
      <c r="J91" s="223" t="s">
        <v>88</v>
      </c>
      <c r="K91" s="16"/>
      <c r="L91" s="66">
        <v>6</v>
      </c>
      <c r="M91" s="118">
        <v>6</v>
      </c>
      <c r="N91" s="189" t="s">
        <v>13</v>
      </c>
      <c r="O91" s="118">
        <v>3</v>
      </c>
      <c r="P91" s="49" t="s">
        <v>28</v>
      </c>
      <c r="Q91" s="132"/>
      <c r="R91" s="132"/>
      <c r="S91" s="132"/>
    </row>
    <row r="92" spans="1:19" ht="18.75" thickBot="1" x14ac:dyDescent="0.3">
      <c r="A92" s="58" t="str">
        <f>A90</f>
        <v>Frankreich</v>
      </c>
      <c r="B92" s="59"/>
      <c r="C92" s="214">
        <v>0</v>
      </c>
      <c r="D92" s="189" t="s">
        <v>13</v>
      </c>
      <c r="E92" s="214">
        <v>3</v>
      </c>
      <c r="F92" s="58" t="str">
        <f>A91</f>
        <v>Ukraine</v>
      </c>
      <c r="G92" s="59"/>
      <c r="H92" s="132"/>
      <c r="I92" s="94">
        <v>3</v>
      </c>
      <c r="J92" s="217" t="s">
        <v>87</v>
      </c>
      <c r="K92" s="96"/>
      <c r="L92" s="172">
        <v>6</v>
      </c>
      <c r="M92" s="172">
        <v>7</v>
      </c>
      <c r="N92" s="189" t="s">
        <v>13</v>
      </c>
      <c r="O92" s="172">
        <v>6</v>
      </c>
      <c r="P92" s="132"/>
      <c r="Q92" s="132"/>
      <c r="R92" s="132"/>
      <c r="S92" s="132"/>
    </row>
    <row r="93" spans="1:19" ht="18.75" thickBot="1" x14ac:dyDescent="0.3">
      <c r="A93" s="15" t="str">
        <f>F90</f>
        <v>England</v>
      </c>
      <c r="B93" s="16"/>
      <c r="C93" s="214">
        <v>5</v>
      </c>
      <c r="D93" s="189" t="s">
        <v>13</v>
      </c>
      <c r="E93" s="214">
        <v>1</v>
      </c>
      <c r="F93" s="15" t="str">
        <f>F91</f>
        <v>Schweden</v>
      </c>
      <c r="G93" s="16"/>
      <c r="H93" s="132"/>
      <c r="I93" s="94">
        <v>4</v>
      </c>
      <c r="J93" s="217" t="s">
        <v>14</v>
      </c>
      <c r="K93" s="96"/>
      <c r="L93" s="172">
        <v>0</v>
      </c>
      <c r="M93" s="172">
        <v>2</v>
      </c>
      <c r="N93" s="189" t="s">
        <v>13</v>
      </c>
      <c r="O93" s="172">
        <v>11</v>
      </c>
      <c r="P93" s="132"/>
      <c r="Q93" s="132"/>
      <c r="R93" s="132"/>
      <c r="S93" s="132"/>
    </row>
    <row r="94" spans="1:19" ht="18.75" thickBot="1" x14ac:dyDescent="0.3">
      <c r="A94" s="58" t="str">
        <f>A90</f>
        <v>Frankreich</v>
      </c>
      <c r="B94" s="59"/>
      <c r="C94" s="214">
        <v>4</v>
      </c>
      <c r="D94" s="189" t="s">
        <v>13</v>
      </c>
      <c r="E94" s="214">
        <v>0</v>
      </c>
      <c r="F94" s="58" t="str">
        <f>F91</f>
        <v>Schweden</v>
      </c>
      <c r="G94" s="59"/>
      <c r="H94" s="132"/>
      <c r="I94" s="132"/>
      <c r="J94" s="132"/>
      <c r="K94" s="132"/>
      <c r="L94" s="269"/>
      <c r="M94" s="269"/>
      <c r="N94" s="269"/>
      <c r="O94" s="269"/>
      <c r="P94" s="132"/>
      <c r="Q94" s="132"/>
      <c r="R94" s="132"/>
      <c r="S94" s="132"/>
    </row>
    <row r="95" spans="1:19" ht="18.75" thickBot="1" x14ac:dyDescent="0.3">
      <c r="A95" s="15" t="str">
        <f>F90</f>
        <v>England</v>
      </c>
      <c r="B95" s="16"/>
      <c r="C95" s="214">
        <v>2</v>
      </c>
      <c r="D95" s="189" t="s">
        <v>13</v>
      </c>
      <c r="E95" s="214">
        <v>1</v>
      </c>
      <c r="F95" s="15" t="str">
        <f>A91</f>
        <v>Ukraine</v>
      </c>
      <c r="G95" s="16"/>
      <c r="H95" s="132"/>
      <c r="I95" s="132"/>
      <c r="J95" s="132"/>
      <c r="K95" s="132"/>
      <c r="L95" s="269"/>
      <c r="M95" s="269"/>
      <c r="N95" s="269"/>
      <c r="O95" s="269"/>
      <c r="P95" s="132"/>
      <c r="Q95" s="132"/>
      <c r="R95" s="132"/>
      <c r="S95" s="132"/>
    </row>
    <row r="96" spans="1:19" ht="18" x14ac:dyDescent="0.25">
      <c r="A96" s="132" t="s">
        <v>327</v>
      </c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269"/>
      <c r="M96" s="269"/>
      <c r="N96" s="269"/>
      <c r="O96" s="269"/>
      <c r="P96" s="132"/>
      <c r="Q96" s="132"/>
      <c r="R96" s="132"/>
      <c r="S96" s="132"/>
    </row>
    <row r="97" spans="1:19" x14ac:dyDescent="0.2">
      <c r="A97" s="132"/>
      <c r="B97" s="2"/>
      <c r="C97" s="7"/>
      <c r="D97" s="131"/>
      <c r="E97" s="2"/>
      <c r="F97" s="2"/>
      <c r="G97" s="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</row>
    <row r="98" spans="1:19" x14ac:dyDescent="0.2">
      <c r="A98" s="250" t="s">
        <v>328</v>
      </c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</row>
    <row r="99" spans="1:19" ht="13.5" thickBot="1" x14ac:dyDescent="0.25">
      <c r="A99" s="250"/>
      <c r="B99" s="250"/>
      <c r="C99" s="250"/>
      <c r="D99" s="250"/>
      <c r="E99" s="250"/>
      <c r="F99" s="250"/>
      <c r="G99" s="250"/>
      <c r="H99" s="250"/>
      <c r="I99" s="250" t="s">
        <v>239</v>
      </c>
      <c r="J99" s="250"/>
      <c r="K99" s="250"/>
      <c r="L99" s="250" t="s">
        <v>4</v>
      </c>
      <c r="M99" s="250" t="s">
        <v>6</v>
      </c>
      <c r="N99" s="250"/>
      <c r="O99" s="250" t="s">
        <v>7</v>
      </c>
      <c r="P99" s="250"/>
      <c r="Q99" s="250"/>
      <c r="R99" s="250"/>
      <c r="S99" s="250"/>
    </row>
    <row r="100" spans="1:19" ht="18.75" thickBot="1" x14ac:dyDescent="0.3">
      <c r="A100" s="58" t="s">
        <v>19</v>
      </c>
      <c r="B100" s="59"/>
      <c r="C100" s="214">
        <v>4</v>
      </c>
      <c r="D100" s="251" t="s">
        <v>13</v>
      </c>
      <c r="E100" s="214">
        <v>2</v>
      </c>
      <c r="F100" s="58" t="s">
        <v>87</v>
      </c>
      <c r="G100" s="59"/>
      <c r="H100" s="250"/>
      <c r="I100" s="60">
        <v>1</v>
      </c>
      <c r="J100" s="222" t="s">
        <v>87</v>
      </c>
      <c r="K100" s="59"/>
      <c r="L100" s="62">
        <v>6</v>
      </c>
      <c r="M100" s="272">
        <v>9</v>
      </c>
      <c r="N100" s="251" t="s">
        <v>13</v>
      </c>
      <c r="O100" s="272">
        <v>6</v>
      </c>
      <c r="P100" s="64" t="s">
        <v>27</v>
      </c>
      <c r="Q100" s="250"/>
      <c r="R100" s="250"/>
      <c r="S100" s="250"/>
    </row>
    <row r="101" spans="1:19" ht="18.75" thickBot="1" x14ac:dyDescent="0.3">
      <c r="A101" s="15" t="s">
        <v>88</v>
      </c>
      <c r="B101" s="16"/>
      <c r="C101" s="214">
        <v>2</v>
      </c>
      <c r="D101" s="251" t="s">
        <v>13</v>
      </c>
      <c r="E101" s="214">
        <v>1</v>
      </c>
      <c r="F101" s="15" t="s">
        <v>14</v>
      </c>
      <c r="G101" s="16"/>
      <c r="H101" s="250"/>
      <c r="I101" s="65">
        <v>2</v>
      </c>
      <c r="J101" s="223" t="s">
        <v>19</v>
      </c>
      <c r="K101" s="16"/>
      <c r="L101" s="66">
        <v>6</v>
      </c>
      <c r="M101" s="118">
        <v>8</v>
      </c>
      <c r="N101" s="251" t="s">
        <v>13</v>
      </c>
      <c r="O101" s="118">
        <v>5</v>
      </c>
      <c r="P101" s="49" t="s">
        <v>28</v>
      </c>
      <c r="Q101" s="250"/>
      <c r="R101" s="250"/>
      <c r="S101" s="250"/>
    </row>
    <row r="102" spans="1:19" ht="18.75" thickBot="1" x14ac:dyDescent="0.3">
      <c r="A102" s="58" t="str">
        <f>A100</f>
        <v>Frankreich</v>
      </c>
      <c r="B102" s="59"/>
      <c r="C102" s="214">
        <v>0</v>
      </c>
      <c r="D102" s="251" t="s">
        <v>13</v>
      </c>
      <c r="E102" s="214">
        <v>3</v>
      </c>
      <c r="F102" s="58" t="str">
        <f>A101</f>
        <v>Ukraine</v>
      </c>
      <c r="G102" s="59"/>
      <c r="H102" s="250"/>
      <c r="I102" s="94">
        <v>3</v>
      </c>
      <c r="J102" s="217" t="s">
        <v>88</v>
      </c>
      <c r="K102" s="96"/>
      <c r="L102" s="172">
        <v>6</v>
      </c>
      <c r="M102" s="172">
        <v>6</v>
      </c>
      <c r="N102" s="251" t="s">
        <v>13</v>
      </c>
      <c r="O102" s="172">
        <v>3</v>
      </c>
      <c r="P102" s="250"/>
      <c r="Q102" s="250"/>
      <c r="R102" s="250"/>
      <c r="S102" s="250"/>
    </row>
    <row r="103" spans="1:19" ht="18.75" thickBot="1" x14ac:dyDescent="0.3">
      <c r="A103" s="15" t="str">
        <f>F100</f>
        <v>England</v>
      </c>
      <c r="B103" s="16"/>
      <c r="C103" s="214">
        <v>5</v>
      </c>
      <c r="D103" s="251" t="s">
        <v>13</v>
      </c>
      <c r="E103" s="214">
        <v>1</v>
      </c>
      <c r="F103" s="15" t="str">
        <f>F101</f>
        <v>Schweden</v>
      </c>
      <c r="G103" s="16"/>
      <c r="H103" s="250"/>
      <c r="I103" s="94">
        <v>4</v>
      </c>
      <c r="J103" s="217" t="s">
        <v>14</v>
      </c>
      <c r="K103" s="96"/>
      <c r="L103" s="172">
        <v>0</v>
      </c>
      <c r="M103" s="172">
        <v>2</v>
      </c>
      <c r="N103" s="251" t="s">
        <v>13</v>
      </c>
      <c r="O103" s="172">
        <v>11</v>
      </c>
      <c r="P103" s="250"/>
      <c r="Q103" s="250"/>
      <c r="R103" s="250"/>
      <c r="S103" s="250"/>
    </row>
    <row r="104" spans="1:19" ht="18.75" thickBot="1" x14ac:dyDescent="0.3">
      <c r="A104" s="58" t="str">
        <f>A100</f>
        <v>Frankreich</v>
      </c>
      <c r="B104" s="59"/>
      <c r="C104" s="214">
        <v>4</v>
      </c>
      <c r="D104" s="251" t="s">
        <v>13</v>
      </c>
      <c r="E104" s="214">
        <v>0</v>
      </c>
      <c r="F104" s="58" t="str">
        <f>F101</f>
        <v>Schweden</v>
      </c>
      <c r="G104" s="59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</row>
    <row r="105" spans="1:19" ht="18.75" thickBot="1" x14ac:dyDescent="0.3">
      <c r="A105" s="15" t="str">
        <f>F100</f>
        <v>England</v>
      </c>
      <c r="B105" s="16"/>
      <c r="C105" s="214">
        <v>2</v>
      </c>
      <c r="D105" s="251" t="s">
        <v>13</v>
      </c>
      <c r="E105" s="214">
        <v>1</v>
      </c>
      <c r="F105" s="15" t="str">
        <f>A101</f>
        <v>Ukraine</v>
      </c>
      <c r="G105" s="16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</row>
    <row r="106" spans="1:19" ht="18" x14ac:dyDescent="0.25">
      <c r="A106" s="250" t="s">
        <v>329</v>
      </c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68"/>
      <c r="M106" s="250"/>
      <c r="N106" s="250"/>
      <c r="O106" s="250"/>
      <c r="P106" s="250"/>
      <c r="Q106" s="250"/>
      <c r="R106" s="250"/>
      <c r="S106" s="250"/>
    </row>
    <row r="107" spans="1:19" ht="18" x14ac:dyDescent="0.25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68"/>
      <c r="M107" s="250"/>
      <c r="N107" s="250"/>
      <c r="O107" s="250"/>
      <c r="P107" s="250"/>
      <c r="Q107" s="250"/>
      <c r="R107" s="250"/>
      <c r="S107" s="250"/>
    </row>
    <row r="108" spans="1:19" ht="15.75" x14ac:dyDescent="0.25">
      <c r="A108" s="355" t="s">
        <v>404</v>
      </c>
      <c r="B108" s="333"/>
      <c r="C108" s="334"/>
      <c r="D108" s="335"/>
      <c r="E108" s="333"/>
      <c r="F108" s="333"/>
      <c r="G108" s="333"/>
      <c r="H108" s="332"/>
      <c r="I108" s="332"/>
      <c r="J108" s="332"/>
      <c r="K108" s="332"/>
      <c r="L108" s="332"/>
      <c r="M108" s="332"/>
      <c r="N108" s="332"/>
      <c r="O108" s="332"/>
      <c r="P108" s="332"/>
      <c r="Q108" s="332"/>
      <c r="R108" s="332"/>
      <c r="S108" s="332"/>
    </row>
    <row r="109" spans="1:19" ht="13.5" thickBot="1" x14ac:dyDescent="0.25">
      <c r="A109" s="332"/>
      <c r="B109" s="332"/>
      <c r="C109" s="332"/>
      <c r="D109" s="332"/>
      <c r="E109" s="332"/>
      <c r="F109" s="332"/>
      <c r="G109" s="332"/>
      <c r="H109" s="332"/>
      <c r="I109" s="332" t="s">
        <v>239</v>
      </c>
      <c r="J109" s="332"/>
      <c r="K109" s="332"/>
      <c r="L109" s="332" t="s">
        <v>4</v>
      </c>
      <c r="M109" s="332" t="s">
        <v>6</v>
      </c>
      <c r="N109" s="332"/>
      <c r="O109" s="332" t="s">
        <v>7</v>
      </c>
      <c r="P109" s="332"/>
      <c r="Q109" s="332"/>
      <c r="R109" s="332"/>
      <c r="S109" s="332"/>
    </row>
    <row r="110" spans="1:19" ht="18.75" thickBot="1" x14ac:dyDescent="0.3">
      <c r="A110" s="23" t="s">
        <v>20</v>
      </c>
      <c r="B110" s="50"/>
      <c r="C110" s="214">
        <v>1</v>
      </c>
      <c r="D110" s="340" t="s">
        <v>13</v>
      </c>
      <c r="E110" s="214">
        <v>1</v>
      </c>
      <c r="F110" s="23" t="s">
        <v>16</v>
      </c>
      <c r="G110" s="50"/>
      <c r="H110" s="332"/>
      <c r="I110" s="22">
        <v>1</v>
      </c>
      <c r="J110" s="220"/>
      <c r="K110" s="50"/>
      <c r="L110" s="25"/>
      <c r="M110" s="26"/>
      <c r="N110" s="343" t="s">
        <v>13</v>
      </c>
      <c r="O110" s="26"/>
      <c r="P110" s="51" t="s">
        <v>25</v>
      </c>
      <c r="Q110" s="332"/>
      <c r="R110" s="332"/>
      <c r="S110" s="332"/>
    </row>
    <row r="111" spans="1:19" ht="18.75" thickBot="1" x14ac:dyDescent="0.3">
      <c r="A111" s="10" t="s">
        <v>86</v>
      </c>
      <c r="B111" s="11"/>
      <c r="C111" s="214">
        <v>1</v>
      </c>
      <c r="D111" s="340" t="s">
        <v>13</v>
      </c>
      <c r="E111" s="214">
        <v>3</v>
      </c>
      <c r="F111" s="10" t="s">
        <v>18</v>
      </c>
      <c r="G111" s="11"/>
      <c r="H111" s="332"/>
      <c r="I111" s="52">
        <v>2</v>
      </c>
      <c r="J111" s="221"/>
      <c r="K111" s="11"/>
      <c r="L111" s="54"/>
      <c r="M111" s="55"/>
      <c r="N111" s="343" t="s">
        <v>13</v>
      </c>
      <c r="O111" s="55"/>
      <c r="P111" s="56" t="s">
        <v>26</v>
      </c>
      <c r="Q111" s="332"/>
      <c r="R111" s="332"/>
      <c r="S111" s="332"/>
    </row>
    <row r="112" spans="1:19" ht="18.75" thickBot="1" x14ac:dyDescent="0.3">
      <c r="A112" s="23" t="str">
        <f>A110</f>
        <v>Spanien</v>
      </c>
      <c r="B112" s="50"/>
      <c r="C112" s="214">
        <v>4</v>
      </c>
      <c r="D112" s="340" t="s">
        <v>13</v>
      </c>
      <c r="E112" s="214">
        <v>0</v>
      </c>
      <c r="F112" s="23" t="str">
        <f>A111</f>
        <v>Irland</v>
      </c>
      <c r="G112" s="50"/>
      <c r="H112" s="332"/>
      <c r="I112" s="94">
        <v>3</v>
      </c>
      <c r="J112" s="217"/>
      <c r="K112" s="96"/>
      <c r="L112" s="97"/>
      <c r="M112" s="97"/>
      <c r="N112" s="343" t="s">
        <v>13</v>
      </c>
      <c r="O112" s="97"/>
      <c r="P112" s="332"/>
      <c r="Q112" s="332"/>
      <c r="R112" s="332"/>
      <c r="S112" s="332"/>
    </row>
    <row r="113" spans="1:19" ht="18.75" thickBot="1" x14ac:dyDescent="0.3">
      <c r="A113" s="10" t="str">
        <f>F110</f>
        <v>Italien</v>
      </c>
      <c r="B113" s="11"/>
      <c r="C113" s="214">
        <v>1</v>
      </c>
      <c r="D113" s="340" t="s">
        <v>13</v>
      </c>
      <c r="E113" s="214">
        <v>1</v>
      </c>
      <c r="F113" s="10" t="str">
        <f>F111</f>
        <v>Kroatien</v>
      </c>
      <c r="G113" s="11"/>
      <c r="H113" s="332"/>
      <c r="I113" s="94">
        <v>4</v>
      </c>
      <c r="J113" s="217"/>
      <c r="K113" s="96"/>
      <c r="L113" s="97"/>
      <c r="M113" s="97"/>
      <c r="N113" s="343" t="s">
        <v>13</v>
      </c>
      <c r="O113" s="97"/>
      <c r="P113" s="332"/>
      <c r="Q113" s="332"/>
      <c r="R113" s="332"/>
      <c r="S113" s="332"/>
    </row>
    <row r="114" spans="1:19" ht="18.75" thickBot="1" x14ac:dyDescent="0.3">
      <c r="A114" s="23" t="str">
        <f>A110</f>
        <v>Spanien</v>
      </c>
      <c r="B114" s="50"/>
      <c r="C114" s="344" t="s">
        <v>388</v>
      </c>
      <c r="D114" s="340" t="s">
        <v>13</v>
      </c>
      <c r="E114" s="344" t="s">
        <v>388</v>
      </c>
      <c r="F114" s="23" t="str">
        <f>F111</f>
        <v>Kroatien</v>
      </c>
      <c r="G114" s="50"/>
      <c r="H114" s="332"/>
      <c r="I114" s="332"/>
      <c r="J114" s="332"/>
      <c r="K114" s="332"/>
      <c r="L114" s="341"/>
      <c r="M114" s="341"/>
      <c r="N114" s="341"/>
      <c r="O114" s="341"/>
      <c r="P114" s="332"/>
      <c r="Q114" s="332"/>
      <c r="R114" s="332"/>
      <c r="S114" s="332"/>
    </row>
    <row r="115" spans="1:19" ht="18.75" thickBot="1" x14ac:dyDescent="0.3">
      <c r="A115" s="10" t="str">
        <f>F110</f>
        <v>Italien</v>
      </c>
      <c r="B115" s="11"/>
      <c r="C115" s="281" t="s">
        <v>389</v>
      </c>
      <c r="D115" s="340" t="s">
        <v>13</v>
      </c>
      <c r="E115" s="214"/>
      <c r="F115" s="10" t="str">
        <f>A111</f>
        <v>Irland</v>
      </c>
      <c r="G115" s="11"/>
      <c r="H115" s="332"/>
      <c r="I115" s="332"/>
      <c r="J115" s="332"/>
      <c r="K115" s="332"/>
      <c r="L115" s="341"/>
      <c r="M115" s="341"/>
      <c r="N115" s="341"/>
      <c r="O115" s="341"/>
      <c r="P115" s="332"/>
      <c r="Q115" s="332"/>
      <c r="R115" s="332"/>
      <c r="S115" s="332"/>
    </row>
    <row r="116" spans="1:19" ht="18" x14ac:dyDescent="0.25">
      <c r="A116" s="342" t="s">
        <v>390</v>
      </c>
      <c r="B116" s="332"/>
      <c r="C116" s="332"/>
      <c r="D116" s="332"/>
      <c r="E116" s="332"/>
      <c r="F116" s="332"/>
      <c r="G116" s="332"/>
      <c r="H116" s="332"/>
      <c r="I116" s="332"/>
      <c r="J116" s="332"/>
      <c r="K116" s="332"/>
      <c r="L116" s="341"/>
      <c r="M116" s="341"/>
      <c r="N116" s="341"/>
      <c r="O116" s="341"/>
      <c r="P116" s="332"/>
      <c r="Q116" s="332"/>
      <c r="R116" s="332"/>
      <c r="S116" s="332"/>
    </row>
    <row r="117" spans="1:19" ht="18" x14ac:dyDescent="0.25">
      <c r="A117" s="342" t="s">
        <v>394</v>
      </c>
      <c r="B117" s="332"/>
      <c r="C117" s="332"/>
      <c r="D117" s="332"/>
      <c r="E117" s="332"/>
      <c r="F117" s="332"/>
      <c r="G117" s="332"/>
      <c r="H117" s="332"/>
      <c r="I117" s="332"/>
      <c r="J117" s="332"/>
      <c r="K117" s="332"/>
      <c r="L117" s="341"/>
      <c r="M117" s="341"/>
      <c r="N117" s="341"/>
      <c r="O117" s="341"/>
      <c r="P117" s="332"/>
      <c r="Q117" s="332"/>
      <c r="R117" s="332"/>
      <c r="S117" s="332"/>
    </row>
    <row r="118" spans="1:19" ht="18" x14ac:dyDescent="0.25">
      <c r="A118" s="342" t="s">
        <v>391</v>
      </c>
      <c r="B118" s="332"/>
      <c r="C118" s="332"/>
      <c r="D118" s="332"/>
      <c r="E118" s="332"/>
      <c r="F118" s="332"/>
      <c r="G118" s="332"/>
      <c r="H118" s="332"/>
      <c r="I118" s="332"/>
      <c r="J118" s="332"/>
      <c r="K118" s="332"/>
      <c r="L118" s="341"/>
      <c r="M118" s="341"/>
      <c r="N118" s="341"/>
      <c r="O118" s="341"/>
      <c r="P118" s="332"/>
      <c r="Q118" s="332"/>
      <c r="R118" s="332"/>
      <c r="S118" s="332"/>
    </row>
    <row r="119" spans="1:19" ht="18" x14ac:dyDescent="0.25">
      <c r="A119" s="342" t="s">
        <v>395</v>
      </c>
      <c r="B119" s="332"/>
      <c r="C119" s="332"/>
      <c r="D119" s="332"/>
      <c r="E119" s="332"/>
      <c r="F119" s="332"/>
      <c r="G119" s="332"/>
      <c r="H119" s="332"/>
      <c r="I119" s="332"/>
      <c r="J119" s="332"/>
      <c r="K119" s="332"/>
      <c r="L119" s="341"/>
      <c r="M119" s="341"/>
      <c r="N119" s="341"/>
      <c r="O119" s="341"/>
      <c r="P119" s="332"/>
      <c r="Q119" s="332"/>
      <c r="R119" s="332"/>
      <c r="S119" s="332"/>
    </row>
    <row r="120" spans="1:19" ht="18" x14ac:dyDescent="0.25">
      <c r="A120" s="342" t="s">
        <v>393</v>
      </c>
      <c r="B120" s="332"/>
      <c r="C120" s="332"/>
      <c r="D120" s="332"/>
      <c r="E120" s="332"/>
      <c r="F120" s="332"/>
      <c r="G120" s="332"/>
      <c r="H120" s="332"/>
      <c r="I120" s="332"/>
      <c r="J120" s="332"/>
      <c r="K120" s="332"/>
      <c r="L120" s="341"/>
      <c r="M120" s="341"/>
      <c r="N120" s="341"/>
      <c r="O120" s="341"/>
      <c r="P120" s="332"/>
      <c r="Q120" s="332"/>
      <c r="R120" s="332"/>
      <c r="S120" s="332"/>
    </row>
    <row r="121" spans="1:19" ht="18" x14ac:dyDescent="0.25">
      <c r="A121" s="342" t="s">
        <v>396</v>
      </c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41"/>
      <c r="M121" s="341"/>
      <c r="N121" s="341"/>
      <c r="O121" s="341"/>
      <c r="P121" s="332"/>
      <c r="Q121" s="332"/>
      <c r="R121" s="332"/>
      <c r="S121" s="332"/>
    </row>
    <row r="122" spans="1:19" x14ac:dyDescent="0.2">
      <c r="A122" s="342" t="s">
        <v>392</v>
      </c>
      <c r="B122" s="333"/>
      <c r="C122" s="334"/>
      <c r="D122" s="335"/>
      <c r="E122" s="333"/>
      <c r="F122" s="333"/>
      <c r="G122" s="333"/>
      <c r="H122" s="332"/>
      <c r="I122" s="332"/>
      <c r="J122" s="332"/>
      <c r="K122" s="332"/>
      <c r="L122" s="332"/>
      <c r="M122" s="332"/>
      <c r="N122" s="332"/>
      <c r="O122" s="332"/>
      <c r="P122" s="332"/>
      <c r="Q122" s="332"/>
      <c r="R122" s="332"/>
      <c r="S122" s="332"/>
    </row>
    <row r="123" spans="1:19" x14ac:dyDescent="0.2">
      <c r="A123" s="342"/>
      <c r="B123" s="333"/>
      <c r="C123" s="334"/>
      <c r="D123" s="335"/>
      <c r="E123" s="333"/>
      <c r="F123" s="333"/>
      <c r="G123" s="333"/>
      <c r="H123" s="332"/>
      <c r="I123" s="332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</row>
    <row r="124" spans="1:19" x14ac:dyDescent="0.2">
      <c r="A124" s="342" t="s">
        <v>397</v>
      </c>
      <c r="B124" s="333"/>
      <c r="C124" s="334"/>
      <c r="D124" s="335"/>
      <c r="E124" s="333"/>
      <c r="F124" s="333"/>
      <c r="G124" s="333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</row>
    <row r="125" spans="1:19" x14ac:dyDescent="0.2">
      <c r="A125" s="342"/>
      <c r="B125" s="333"/>
      <c r="C125" s="334"/>
      <c r="D125" s="335"/>
      <c r="E125" s="333"/>
      <c r="F125" s="333"/>
      <c r="G125" s="333"/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</row>
    <row r="126" spans="1:19" x14ac:dyDescent="0.2">
      <c r="A126" s="342"/>
      <c r="B126" s="345" t="s">
        <v>398</v>
      </c>
      <c r="C126" s="338"/>
      <c r="D126" s="339"/>
      <c r="E126" s="337"/>
      <c r="F126" s="337"/>
      <c r="G126" s="337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2"/>
    </row>
    <row r="127" spans="1:19" x14ac:dyDescent="0.2">
      <c r="A127" s="342"/>
      <c r="B127" s="333"/>
      <c r="C127" s="334"/>
      <c r="D127" s="335"/>
      <c r="E127" s="333"/>
      <c r="F127" s="333"/>
      <c r="G127" s="333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</row>
    <row r="128" spans="1:19" x14ac:dyDescent="0.2">
      <c r="A128" s="78"/>
      <c r="F128" s="78"/>
    </row>
    <row r="129" spans="1:19" ht="23.25" x14ac:dyDescent="0.2">
      <c r="A129" s="127" t="s">
        <v>94</v>
      </c>
      <c r="F129" s="127"/>
    </row>
    <row r="130" spans="1:19" x14ac:dyDescent="0.2">
      <c r="A130" s="71"/>
      <c r="F130" s="71"/>
    </row>
    <row r="131" spans="1:19" x14ac:dyDescent="0.2">
      <c r="A131" s="78" t="s">
        <v>97</v>
      </c>
      <c r="F131" s="78"/>
    </row>
    <row r="132" spans="1:19" x14ac:dyDescent="0.2">
      <c r="A132" s="78" t="s">
        <v>106</v>
      </c>
      <c r="F132" s="78"/>
    </row>
    <row r="133" spans="1:19" x14ac:dyDescent="0.2">
      <c r="A133" s="71"/>
      <c r="F133" s="71"/>
    </row>
    <row r="134" spans="1:19" ht="23.25" x14ac:dyDescent="0.2">
      <c r="A134" s="127" t="s">
        <v>107</v>
      </c>
      <c r="F134" s="127"/>
    </row>
    <row r="135" spans="1:19" x14ac:dyDescent="0.2">
      <c r="A135" s="71"/>
      <c r="F135" s="71"/>
    </row>
    <row r="136" spans="1:19" x14ac:dyDescent="0.2">
      <c r="A136" s="80" t="s">
        <v>98</v>
      </c>
      <c r="F136" s="80"/>
    </row>
    <row r="137" spans="1:19" x14ac:dyDescent="0.2">
      <c r="A137" s="78" t="s">
        <v>99</v>
      </c>
      <c r="F137" s="78"/>
    </row>
    <row r="138" spans="1:19" x14ac:dyDescent="0.2">
      <c r="A138" s="78" t="s">
        <v>100</v>
      </c>
      <c r="F138" s="78"/>
    </row>
    <row r="139" spans="1:19" x14ac:dyDescent="0.2">
      <c r="A139" s="80" t="s">
        <v>95</v>
      </c>
      <c r="F139" s="80"/>
    </row>
    <row r="140" spans="1:19" x14ac:dyDescent="0.2">
      <c r="A140" s="80" t="s">
        <v>101</v>
      </c>
      <c r="F140" s="80"/>
    </row>
    <row r="141" spans="1:19" x14ac:dyDescent="0.2">
      <c r="A141" s="78" t="s">
        <v>102</v>
      </c>
      <c r="F141" s="78"/>
    </row>
    <row r="142" spans="1:19" x14ac:dyDescent="0.2">
      <c r="A142" s="71"/>
      <c r="F142" s="71"/>
    </row>
    <row r="143" spans="1:19" x14ac:dyDescent="0.2">
      <c r="A143" s="333"/>
      <c r="B143" s="356"/>
      <c r="C143" s="356"/>
      <c r="D143" s="334"/>
      <c r="E143" s="356"/>
      <c r="F143" s="333"/>
      <c r="G143" s="356"/>
      <c r="H143" s="333"/>
      <c r="I143" s="333"/>
      <c r="J143" s="333"/>
      <c r="K143" s="333"/>
      <c r="L143" s="333"/>
      <c r="M143" s="333"/>
      <c r="N143" s="334"/>
      <c r="O143" s="333"/>
      <c r="P143" s="333"/>
      <c r="Q143" s="333"/>
      <c r="R143" s="333"/>
      <c r="S143" s="333"/>
    </row>
    <row r="144" spans="1:19" ht="23.25" x14ac:dyDescent="0.2">
      <c r="A144" s="357" t="s">
        <v>403</v>
      </c>
      <c r="B144" s="356"/>
      <c r="C144" s="356"/>
      <c r="D144" s="334"/>
      <c r="E144" s="356"/>
      <c r="F144" s="357"/>
      <c r="G144" s="356"/>
      <c r="H144" s="333"/>
      <c r="I144" s="333"/>
      <c r="J144" s="333"/>
      <c r="K144" s="333"/>
      <c r="L144" s="333"/>
      <c r="M144" s="333"/>
      <c r="N144" s="334"/>
      <c r="O144" s="333"/>
      <c r="P144" s="333"/>
      <c r="Q144" s="333"/>
      <c r="R144" s="333"/>
      <c r="S144" s="333"/>
    </row>
    <row r="145" spans="1:19" x14ac:dyDescent="0.2">
      <c r="A145" s="358"/>
      <c r="B145" s="356"/>
      <c r="C145" s="356"/>
      <c r="D145" s="334"/>
      <c r="E145" s="356"/>
      <c r="F145" s="358"/>
      <c r="G145" s="356"/>
      <c r="H145" s="333"/>
      <c r="I145" s="333"/>
      <c r="J145" s="333"/>
      <c r="K145" s="333"/>
      <c r="L145" s="333"/>
      <c r="M145" s="333"/>
      <c r="N145" s="334"/>
      <c r="O145" s="333"/>
      <c r="P145" s="333"/>
      <c r="Q145" s="333"/>
      <c r="R145" s="333"/>
      <c r="S145" s="333"/>
    </row>
    <row r="146" spans="1:19" x14ac:dyDescent="0.2">
      <c r="A146" s="332" t="s">
        <v>108</v>
      </c>
      <c r="B146" s="356"/>
      <c r="C146" s="356"/>
      <c r="D146" s="334"/>
      <c r="E146" s="356"/>
      <c r="F146" s="332"/>
      <c r="G146" s="356"/>
      <c r="H146" s="333"/>
      <c r="I146" s="333"/>
      <c r="J146" s="333"/>
      <c r="K146" s="333"/>
      <c r="L146" s="333"/>
      <c r="M146" s="333"/>
      <c r="N146" s="334"/>
      <c r="O146" s="333"/>
      <c r="P146" s="333"/>
      <c r="Q146" s="333"/>
      <c r="R146" s="333"/>
      <c r="S146" s="333"/>
    </row>
    <row r="147" spans="1:19" x14ac:dyDescent="0.2">
      <c r="A147" s="356"/>
      <c r="B147" s="356"/>
      <c r="C147" s="356"/>
      <c r="D147" s="334"/>
      <c r="E147" s="356"/>
      <c r="F147" s="356"/>
      <c r="G147" s="356"/>
      <c r="H147" s="333"/>
      <c r="I147" s="333"/>
      <c r="J147" s="333"/>
      <c r="K147" s="333"/>
      <c r="L147" s="333"/>
      <c r="M147" s="333"/>
      <c r="N147" s="334"/>
      <c r="O147" s="333"/>
      <c r="P147" s="333"/>
      <c r="Q147" s="333"/>
      <c r="R147" s="333"/>
      <c r="S147" s="333"/>
    </row>
    <row r="148" spans="1:19" x14ac:dyDescent="0.2">
      <c r="A148" s="358" t="s">
        <v>71</v>
      </c>
      <c r="B148" s="356"/>
      <c r="C148" s="356"/>
      <c r="D148" s="334"/>
      <c r="E148" s="356"/>
      <c r="F148" s="358"/>
      <c r="G148" s="356"/>
      <c r="H148" s="333"/>
      <c r="I148" s="333"/>
      <c r="J148" s="333"/>
      <c r="K148" s="333"/>
      <c r="L148" s="333"/>
      <c r="M148" s="333"/>
      <c r="N148" s="334"/>
      <c r="O148" s="333"/>
      <c r="P148" s="333"/>
      <c r="Q148" s="333"/>
      <c r="R148" s="333"/>
      <c r="S148" s="333"/>
    </row>
    <row r="149" spans="1:19" x14ac:dyDescent="0.2">
      <c r="A149" s="333"/>
      <c r="B149" s="356"/>
      <c r="C149" s="356"/>
      <c r="D149" s="334"/>
      <c r="E149" s="356"/>
      <c r="F149" s="333"/>
      <c r="G149" s="356"/>
      <c r="H149" s="333"/>
      <c r="I149" s="333"/>
      <c r="J149" s="333"/>
      <c r="K149" s="333"/>
      <c r="L149" s="333"/>
      <c r="M149" s="333"/>
      <c r="N149" s="334"/>
      <c r="O149" s="333"/>
      <c r="P149" s="333"/>
      <c r="Q149" s="333"/>
      <c r="R149" s="333"/>
      <c r="S149" s="333"/>
    </row>
    <row r="150" spans="1:19" x14ac:dyDescent="0.2">
      <c r="A150" s="356" t="s">
        <v>61</v>
      </c>
      <c r="B150" s="356"/>
      <c r="C150" s="356"/>
      <c r="D150" s="334"/>
      <c r="E150" s="356"/>
      <c r="F150" s="356"/>
      <c r="G150" s="356"/>
      <c r="H150" s="333"/>
      <c r="I150" s="333"/>
      <c r="J150" s="333"/>
      <c r="K150" s="333"/>
      <c r="L150" s="333"/>
      <c r="M150" s="333"/>
      <c r="N150" s="334"/>
      <c r="O150" s="333"/>
      <c r="P150" s="333"/>
      <c r="Q150" s="333"/>
      <c r="R150" s="333"/>
      <c r="S150" s="333"/>
    </row>
    <row r="151" spans="1:19" x14ac:dyDescent="0.2">
      <c r="A151" s="333"/>
      <c r="B151" s="356"/>
      <c r="C151" s="356"/>
      <c r="D151" s="334"/>
      <c r="E151" s="356"/>
      <c r="F151" s="333"/>
      <c r="G151" s="356"/>
      <c r="H151" s="333"/>
      <c r="I151" s="333"/>
      <c r="J151" s="333"/>
      <c r="K151" s="333"/>
      <c r="L151" s="333"/>
      <c r="M151" s="333"/>
      <c r="N151" s="334"/>
      <c r="O151" s="333"/>
      <c r="P151" s="333"/>
      <c r="Q151" s="333"/>
      <c r="R151" s="333"/>
      <c r="S151" s="333"/>
    </row>
    <row r="152" spans="1:19" x14ac:dyDescent="0.2">
      <c r="A152" s="356" t="s">
        <v>62</v>
      </c>
      <c r="B152" s="356"/>
      <c r="C152" s="356"/>
      <c r="D152" s="334"/>
      <c r="E152" s="356"/>
      <c r="F152" s="356"/>
      <c r="G152" s="356"/>
      <c r="H152" s="333"/>
      <c r="I152" s="333"/>
      <c r="J152" s="333"/>
      <c r="K152" s="333"/>
      <c r="L152" s="333"/>
      <c r="M152" s="333"/>
      <c r="N152" s="334"/>
      <c r="O152" s="333"/>
      <c r="P152" s="333"/>
      <c r="Q152" s="333"/>
      <c r="R152" s="333"/>
      <c r="S152" s="333"/>
    </row>
    <row r="153" spans="1:19" x14ac:dyDescent="0.2">
      <c r="A153" s="333"/>
      <c r="B153" s="356"/>
      <c r="C153" s="356"/>
      <c r="D153" s="334"/>
      <c r="E153" s="356"/>
      <c r="F153" s="333"/>
      <c r="G153" s="356"/>
      <c r="H153" s="333"/>
      <c r="I153" s="333"/>
      <c r="J153" s="333"/>
      <c r="K153" s="333"/>
      <c r="L153" s="333"/>
      <c r="M153" s="333"/>
      <c r="N153" s="334"/>
      <c r="O153" s="333"/>
      <c r="P153" s="333"/>
      <c r="Q153" s="333"/>
      <c r="R153" s="333"/>
      <c r="S153" s="333"/>
    </row>
    <row r="154" spans="1:19" x14ac:dyDescent="0.2">
      <c r="A154" s="356" t="s">
        <v>63</v>
      </c>
      <c r="B154" s="356"/>
      <c r="C154" s="356"/>
      <c r="D154" s="334"/>
      <c r="E154" s="356"/>
      <c r="F154" s="356"/>
      <c r="G154" s="356"/>
      <c r="H154" s="333"/>
      <c r="I154" s="333"/>
      <c r="J154" s="333"/>
      <c r="K154" s="333"/>
      <c r="L154" s="333"/>
      <c r="M154" s="333"/>
      <c r="N154" s="334"/>
      <c r="O154" s="333"/>
      <c r="P154" s="333"/>
      <c r="Q154" s="333"/>
      <c r="R154" s="333"/>
      <c r="S154" s="333"/>
    </row>
    <row r="155" spans="1:19" x14ac:dyDescent="0.2">
      <c r="A155" s="356" t="s">
        <v>64</v>
      </c>
      <c r="B155" s="356"/>
      <c r="C155" s="356"/>
      <c r="D155" s="334"/>
      <c r="E155" s="356"/>
      <c r="F155" s="356"/>
      <c r="G155" s="356"/>
      <c r="H155" s="333"/>
      <c r="I155" s="333"/>
      <c r="J155" s="333"/>
      <c r="K155" s="333"/>
      <c r="L155" s="333"/>
      <c r="M155" s="333"/>
      <c r="N155" s="334"/>
      <c r="O155" s="333"/>
      <c r="P155" s="333"/>
      <c r="Q155" s="333"/>
      <c r="R155" s="333"/>
      <c r="S155" s="333"/>
    </row>
    <row r="156" spans="1:19" x14ac:dyDescent="0.2">
      <c r="A156" s="356" t="s">
        <v>65</v>
      </c>
      <c r="B156" s="356"/>
      <c r="C156" s="356"/>
      <c r="D156" s="334"/>
      <c r="E156" s="356"/>
      <c r="F156" s="356"/>
      <c r="G156" s="356"/>
      <c r="H156" s="333"/>
      <c r="I156" s="333"/>
      <c r="J156" s="333"/>
      <c r="K156" s="333"/>
      <c r="L156" s="333"/>
      <c r="M156" s="333"/>
      <c r="N156" s="334"/>
      <c r="O156" s="333"/>
      <c r="P156" s="333"/>
      <c r="Q156" s="333"/>
      <c r="R156" s="333"/>
      <c r="S156" s="333"/>
    </row>
    <row r="157" spans="1:19" x14ac:dyDescent="0.2">
      <c r="A157" s="356" t="s">
        <v>66</v>
      </c>
      <c r="B157" s="356"/>
      <c r="C157" s="356"/>
      <c r="D157" s="334"/>
      <c r="E157" s="356"/>
      <c r="F157" s="356"/>
      <c r="G157" s="356"/>
      <c r="H157" s="333"/>
      <c r="I157" s="333"/>
      <c r="J157" s="333"/>
      <c r="K157" s="333"/>
      <c r="L157" s="333"/>
      <c r="M157" s="333"/>
      <c r="N157" s="334"/>
      <c r="O157" s="333"/>
      <c r="P157" s="333"/>
      <c r="Q157" s="333"/>
      <c r="R157" s="333"/>
      <c r="S157" s="333"/>
    </row>
    <row r="158" spans="1:19" x14ac:dyDescent="0.2">
      <c r="A158" s="356" t="s">
        <v>67</v>
      </c>
      <c r="B158" s="356"/>
      <c r="C158" s="356"/>
      <c r="D158" s="334"/>
      <c r="E158" s="356"/>
      <c r="F158" s="356"/>
      <c r="G158" s="356"/>
      <c r="H158" s="333"/>
      <c r="I158" s="333"/>
      <c r="J158" s="333"/>
      <c r="K158" s="333"/>
      <c r="L158" s="333"/>
      <c r="M158" s="333"/>
      <c r="N158" s="334"/>
      <c r="O158" s="333"/>
      <c r="P158" s="333"/>
      <c r="Q158" s="333"/>
      <c r="R158" s="333"/>
      <c r="S158" s="333"/>
    </row>
    <row r="159" spans="1:19" x14ac:dyDescent="0.2">
      <c r="A159" s="359" t="s">
        <v>222</v>
      </c>
      <c r="B159" s="356"/>
      <c r="C159" s="356"/>
      <c r="D159" s="334"/>
      <c r="E159" s="356"/>
      <c r="F159" s="359"/>
      <c r="G159" s="356"/>
      <c r="H159" s="333"/>
      <c r="I159" s="333"/>
      <c r="J159" s="333"/>
      <c r="K159" s="333"/>
      <c r="L159" s="333"/>
      <c r="M159" s="333"/>
      <c r="N159" s="334"/>
      <c r="O159" s="333"/>
      <c r="P159" s="333"/>
      <c r="Q159" s="333"/>
      <c r="R159" s="333"/>
      <c r="S159" s="333"/>
    </row>
    <row r="160" spans="1:19" x14ac:dyDescent="0.2">
      <c r="A160" s="359" t="s">
        <v>223</v>
      </c>
      <c r="B160" s="356"/>
      <c r="C160" s="356"/>
      <c r="D160" s="334"/>
      <c r="E160" s="356"/>
      <c r="F160" s="359"/>
      <c r="G160" s="356"/>
      <c r="H160" s="333"/>
      <c r="I160" s="333"/>
      <c r="J160" s="333"/>
      <c r="K160" s="333"/>
      <c r="L160" s="333"/>
      <c r="M160" s="333"/>
      <c r="N160" s="334"/>
      <c r="O160" s="333"/>
      <c r="P160" s="333"/>
      <c r="Q160" s="333"/>
      <c r="R160" s="333"/>
      <c r="S160" s="333"/>
    </row>
    <row r="161" spans="1:19" x14ac:dyDescent="0.2">
      <c r="A161" s="356" t="s">
        <v>68</v>
      </c>
      <c r="B161" s="356"/>
      <c r="C161" s="356"/>
      <c r="D161" s="334"/>
      <c r="E161" s="356"/>
      <c r="F161" s="356"/>
      <c r="G161" s="356"/>
      <c r="H161" s="333"/>
      <c r="I161" s="333"/>
      <c r="J161" s="333"/>
      <c r="K161" s="333"/>
      <c r="L161" s="333"/>
      <c r="M161" s="333"/>
      <c r="N161" s="334"/>
      <c r="O161" s="333"/>
      <c r="P161" s="333"/>
      <c r="Q161" s="333"/>
      <c r="R161" s="333"/>
      <c r="S161" s="333"/>
    </row>
    <row r="162" spans="1:19" x14ac:dyDescent="0.2">
      <c r="A162" s="356" t="s">
        <v>69</v>
      </c>
      <c r="B162" s="356"/>
      <c r="C162" s="356"/>
      <c r="D162" s="334"/>
      <c r="E162" s="356"/>
      <c r="F162" s="356"/>
      <c r="G162" s="356"/>
      <c r="H162" s="333"/>
      <c r="I162" s="333"/>
      <c r="J162" s="333"/>
      <c r="K162" s="333"/>
      <c r="L162" s="333"/>
      <c r="M162" s="333"/>
      <c r="N162" s="334"/>
      <c r="O162" s="333"/>
      <c r="P162" s="333"/>
      <c r="Q162" s="333"/>
      <c r="R162" s="333"/>
      <c r="S162" s="333"/>
    </row>
    <row r="163" spans="1:19" x14ac:dyDescent="0.2">
      <c r="A163" s="356" t="s">
        <v>70</v>
      </c>
      <c r="B163" s="356"/>
      <c r="C163" s="356"/>
      <c r="D163" s="334"/>
      <c r="E163" s="356"/>
      <c r="F163" s="356"/>
      <c r="G163" s="356"/>
      <c r="H163" s="333"/>
      <c r="I163" s="333"/>
      <c r="J163" s="333"/>
      <c r="K163" s="333"/>
      <c r="L163" s="333"/>
      <c r="M163" s="333"/>
      <c r="N163" s="334"/>
      <c r="O163" s="333"/>
      <c r="P163" s="333"/>
      <c r="Q163" s="333"/>
      <c r="R163" s="333"/>
      <c r="S163" s="333"/>
    </row>
    <row r="164" spans="1:19" x14ac:dyDescent="0.2">
      <c r="A164" s="333"/>
      <c r="B164" s="356"/>
      <c r="C164" s="356"/>
      <c r="D164" s="334"/>
      <c r="E164" s="356"/>
      <c r="F164" s="333"/>
      <c r="G164" s="356"/>
      <c r="H164" s="333"/>
      <c r="I164" s="333"/>
      <c r="J164" s="333"/>
      <c r="K164" s="333"/>
      <c r="L164" s="333"/>
      <c r="M164" s="333"/>
      <c r="N164" s="334"/>
      <c r="O164" s="333"/>
      <c r="P164" s="333"/>
      <c r="Q164" s="333"/>
      <c r="R164" s="333"/>
      <c r="S164" s="333"/>
    </row>
    <row r="165" spans="1:19" x14ac:dyDescent="0.2">
      <c r="A165" s="71"/>
      <c r="F165" s="71"/>
    </row>
    <row r="166" spans="1:19" x14ac:dyDescent="0.2">
      <c r="A166" s="78" t="s">
        <v>332</v>
      </c>
      <c r="F166" s="71"/>
    </row>
    <row r="167" spans="1:19" x14ac:dyDescent="0.2">
      <c r="A167" s="71"/>
      <c r="F167" s="71"/>
    </row>
  </sheetData>
  <mergeCells count="1">
    <mergeCell ref="P11:S14"/>
  </mergeCells>
  <pageMargins left="0.33" right="0.14000000000000001" top="0.77" bottom="0.41" header="0.27" footer="0.27"/>
  <pageSetup paperSize="9" scale="54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2"/>
  <sheetViews>
    <sheetView zoomScaleNormal="100" workbookViewId="0"/>
  </sheetViews>
  <sheetFormatPr baseColWidth="10" defaultRowHeight="12.75" x14ac:dyDescent="0.2"/>
  <cols>
    <col min="1" max="1" width="23" customWidth="1"/>
    <col min="2" max="2" width="15.28515625" style="125" customWidth="1"/>
    <col min="3" max="3" width="12.7109375" customWidth="1"/>
    <col min="4" max="4" width="10.5703125" customWidth="1"/>
    <col min="5" max="5" width="23.42578125" customWidth="1"/>
    <col min="6" max="6" width="13.42578125" style="6" customWidth="1"/>
    <col min="7" max="7" width="5" customWidth="1"/>
    <col min="248" max="248" width="5.28515625" customWidth="1"/>
    <col min="249" max="249" width="14.140625" customWidth="1"/>
    <col min="250" max="250" width="22.85546875" customWidth="1"/>
    <col min="251" max="251" width="28.28515625" customWidth="1"/>
    <col min="252" max="252" width="23" customWidth="1"/>
    <col min="253" max="253" width="15.28515625" customWidth="1"/>
    <col min="254" max="254" width="12.7109375" customWidth="1"/>
    <col min="255" max="255" width="10.5703125" customWidth="1"/>
    <col min="256" max="256" width="23.42578125" customWidth="1"/>
    <col min="257" max="257" width="13.42578125" customWidth="1"/>
    <col min="258" max="258" width="4.85546875" customWidth="1"/>
    <col min="259" max="259" width="20.85546875" customWidth="1"/>
    <col min="260" max="260" width="17" customWidth="1"/>
    <col min="261" max="261" width="0.85546875" customWidth="1"/>
    <col min="262" max="262" width="47.85546875" customWidth="1"/>
    <col min="504" max="504" width="5.28515625" customWidth="1"/>
    <col min="505" max="505" width="14.140625" customWidth="1"/>
    <col min="506" max="506" width="22.85546875" customWidth="1"/>
    <col min="507" max="507" width="28.28515625" customWidth="1"/>
    <col min="508" max="508" width="23" customWidth="1"/>
    <col min="509" max="509" width="15.28515625" customWidth="1"/>
    <col min="510" max="510" width="12.7109375" customWidth="1"/>
    <col min="511" max="511" width="10.5703125" customWidth="1"/>
    <col min="512" max="512" width="23.42578125" customWidth="1"/>
    <col min="513" max="513" width="13.42578125" customWidth="1"/>
    <col min="514" max="514" width="4.85546875" customWidth="1"/>
    <col min="515" max="515" width="20.85546875" customWidth="1"/>
    <col min="516" max="516" width="17" customWidth="1"/>
    <col min="517" max="517" width="0.85546875" customWidth="1"/>
    <col min="518" max="518" width="47.85546875" customWidth="1"/>
    <col min="760" max="760" width="5.28515625" customWidth="1"/>
    <col min="761" max="761" width="14.140625" customWidth="1"/>
    <col min="762" max="762" width="22.85546875" customWidth="1"/>
    <col min="763" max="763" width="28.28515625" customWidth="1"/>
    <col min="764" max="764" width="23" customWidth="1"/>
    <col min="765" max="765" width="15.28515625" customWidth="1"/>
    <col min="766" max="766" width="12.7109375" customWidth="1"/>
    <col min="767" max="767" width="10.5703125" customWidth="1"/>
    <col min="768" max="768" width="23.42578125" customWidth="1"/>
    <col min="769" max="769" width="13.42578125" customWidth="1"/>
    <col min="770" max="770" width="4.85546875" customWidth="1"/>
    <col min="771" max="771" width="20.85546875" customWidth="1"/>
    <col min="772" max="772" width="17" customWidth="1"/>
    <col min="773" max="773" width="0.85546875" customWidth="1"/>
    <col min="774" max="774" width="47.85546875" customWidth="1"/>
    <col min="1016" max="1016" width="5.28515625" customWidth="1"/>
    <col min="1017" max="1017" width="14.140625" customWidth="1"/>
    <col min="1018" max="1018" width="22.85546875" customWidth="1"/>
    <col min="1019" max="1019" width="28.28515625" customWidth="1"/>
    <col min="1020" max="1020" width="23" customWidth="1"/>
    <col min="1021" max="1021" width="15.28515625" customWidth="1"/>
    <col min="1022" max="1022" width="12.7109375" customWidth="1"/>
    <col min="1023" max="1023" width="10.5703125" customWidth="1"/>
    <col min="1024" max="1024" width="23.42578125" customWidth="1"/>
    <col min="1025" max="1025" width="13.42578125" customWidth="1"/>
    <col min="1026" max="1026" width="4.85546875" customWidth="1"/>
    <col min="1027" max="1027" width="20.85546875" customWidth="1"/>
    <col min="1028" max="1028" width="17" customWidth="1"/>
    <col min="1029" max="1029" width="0.85546875" customWidth="1"/>
    <col min="1030" max="1030" width="47.85546875" customWidth="1"/>
    <col min="1272" max="1272" width="5.28515625" customWidth="1"/>
    <col min="1273" max="1273" width="14.140625" customWidth="1"/>
    <col min="1274" max="1274" width="22.85546875" customWidth="1"/>
    <col min="1275" max="1275" width="28.28515625" customWidth="1"/>
    <col min="1276" max="1276" width="23" customWidth="1"/>
    <col min="1277" max="1277" width="15.28515625" customWidth="1"/>
    <col min="1278" max="1278" width="12.7109375" customWidth="1"/>
    <col min="1279" max="1279" width="10.5703125" customWidth="1"/>
    <col min="1280" max="1280" width="23.42578125" customWidth="1"/>
    <col min="1281" max="1281" width="13.42578125" customWidth="1"/>
    <col min="1282" max="1282" width="4.85546875" customWidth="1"/>
    <col min="1283" max="1283" width="20.85546875" customWidth="1"/>
    <col min="1284" max="1284" width="17" customWidth="1"/>
    <col min="1285" max="1285" width="0.85546875" customWidth="1"/>
    <col min="1286" max="1286" width="47.85546875" customWidth="1"/>
    <col min="1528" max="1528" width="5.28515625" customWidth="1"/>
    <col min="1529" max="1529" width="14.140625" customWidth="1"/>
    <col min="1530" max="1530" width="22.85546875" customWidth="1"/>
    <col min="1531" max="1531" width="28.28515625" customWidth="1"/>
    <col min="1532" max="1532" width="23" customWidth="1"/>
    <col min="1533" max="1533" width="15.28515625" customWidth="1"/>
    <col min="1534" max="1534" width="12.7109375" customWidth="1"/>
    <col min="1535" max="1535" width="10.5703125" customWidth="1"/>
    <col min="1536" max="1536" width="23.42578125" customWidth="1"/>
    <col min="1537" max="1537" width="13.42578125" customWidth="1"/>
    <col min="1538" max="1538" width="4.85546875" customWidth="1"/>
    <col min="1539" max="1539" width="20.85546875" customWidth="1"/>
    <col min="1540" max="1540" width="17" customWidth="1"/>
    <col min="1541" max="1541" width="0.85546875" customWidth="1"/>
    <col min="1542" max="1542" width="47.85546875" customWidth="1"/>
    <col min="1784" max="1784" width="5.28515625" customWidth="1"/>
    <col min="1785" max="1785" width="14.140625" customWidth="1"/>
    <col min="1786" max="1786" width="22.85546875" customWidth="1"/>
    <col min="1787" max="1787" width="28.28515625" customWidth="1"/>
    <col min="1788" max="1788" width="23" customWidth="1"/>
    <col min="1789" max="1789" width="15.28515625" customWidth="1"/>
    <col min="1790" max="1790" width="12.7109375" customWidth="1"/>
    <col min="1791" max="1791" width="10.5703125" customWidth="1"/>
    <col min="1792" max="1792" width="23.42578125" customWidth="1"/>
    <col min="1793" max="1793" width="13.42578125" customWidth="1"/>
    <col min="1794" max="1794" width="4.85546875" customWidth="1"/>
    <col min="1795" max="1795" width="20.85546875" customWidth="1"/>
    <col min="1796" max="1796" width="17" customWidth="1"/>
    <col min="1797" max="1797" width="0.85546875" customWidth="1"/>
    <col min="1798" max="1798" width="47.85546875" customWidth="1"/>
    <col min="2040" max="2040" width="5.28515625" customWidth="1"/>
    <col min="2041" max="2041" width="14.140625" customWidth="1"/>
    <col min="2042" max="2042" width="22.85546875" customWidth="1"/>
    <col min="2043" max="2043" width="28.28515625" customWidth="1"/>
    <col min="2044" max="2044" width="23" customWidth="1"/>
    <col min="2045" max="2045" width="15.28515625" customWidth="1"/>
    <col min="2046" max="2046" width="12.7109375" customWidth="1"/>
    <col min="2047" max="2047" width="10.5703125" customWidth="1"/>
    <col min="2048" max="2048" width="23.42578125" customWidth="1"/>
    <col min="2049" max="2049" width="13.42578125" customWidth="1"/>
    <col min="2050" max="2050" width="4.85546875" customWidth="1"/>
    <col min="2051" max="2051" width="20.85546875" customWidth="1"/>
    <col min="2052" max="2052" width="17" customWidth="1"/>
    <col min="2053" max="2053" width="0.85546875" customWidth="1"/>
    <col min="2054" max="2054" width="47.85546875" customWidth="1"/>
    <col min="2296" max="2296" width="5.28515625" customWidth="1"/>
    <col min="2297" max="2297" width="14.140625" customWidth="1"/>
    <col min="2298" max="2298" width="22.85546875" customWidth="1"/>
    <col min="2299" max="2299" width="28.28515625" customWidth="1"/>
    <col min="2300" max="2300" width="23" customWidth="1"/>
    <col min="2301" max="2301" width="15.28515625" customWidth="1"/>
    <col min="2302" max="2302" width="12.7109375" customWidth="1"/>
    <col min="2303" max="2303" width="10.5703125" customWidth="1"/>
    <col min="2304" max="2304" width="23.42578125" customWidth="1"/>
    <col min="2305" max="2305" width="13.42578125" customWidth="1"/>
    <col min="2306" max="2306" width="4.85546875" customWidth="1"/>
    <col min="2307" max="2307" width="20.85546875" customWidth="1"/>
    <col min="2308" max="2308" width="17" customWidth="1"/>
    <col min="2309" max="2309" width="0.85546875" customWidth="1"/>
    <col min="2310" max="2310" width="47.85546875" customWidth="1"/>
    <col min="2552" max="2552" width="5.28515625" customWidth="1"/>
    <col min="2553" max="2553" width="14.140625" customWidth="1"/>
    <col min="2554" max="2554" width="22.85546875" customWidth="1"/>
    <col min="2555" max="2555" width="28.28515625" customWidth="1"/>
    <col min="2556" max="2556" width="23" customWidth="1"/>
    <col min="2557" max="2557" width="15.28515625" customWidth="1"/>
    <col min="2558" max="2558" width="12.7109375" customWidth="1"/>
    <col min="2559" max="2559" width="10.5703125" customWidth="1"/>
    <col min="2560" max="2560" width="23.42578125" customWidth="1"/>
    <col min="2561" max="2561" width="13.42578125" customWidth="1"/>
    <col min="2562" max="2562" width="4.85546875" customWidth="1"/>
    <col min="2563" max="2563" width="20.85546875" customWidth="1"/>
    <col min="2564" max="2564" width="17" customWidth="1"/>
    <col min="2565" max="2565" width="0.85546875" customWidth="1"/>
    <col min="2566" max="2566" width="47.85546875" customWidth="1"/>
    <col min="2808" max="2808" width="5.28515625" customWidth="1"/>
    <col min="2809" max="2809" width="14.140625" customWidth="1"/>
    <col min="2810" max="2810" width="22.85546875" customWidth="1"/>
    <col min="2811" max="2811" width="28.28515625" customWidth="1"/>
    <col min="2812" max="2812" width="23" customWidth="1"/>
    <col min="2813" max="2813" width="15.28515625" customWidth="1"/>
    <col min="2814" max="2814" width="12.7109375" customWidth="1"/>
    <col min="2815" max="2815" width="10.5703125" customWidth="1"/>
    <col min="2816" max="2816" width="23.42578125" customWidth="1"/>
    <col min="2817" max="2817" width="13.42578125" customWidth="1"/>
    <col min="2818" max="2818" width="4.85546875" customWidth="1"/>
    <col min="2819" max="2819" width="20.85546875" customWidth="1"/>
    <col min="2820" max="2820" width="17" customWidth="1"/>
    <col min="2821" max="2821" width="0.85546875" customWidth="1"/>
    <col min="2822" max="2822" width="47.85546875" customWidth="1"/>
    <col min="3064" max="3064" width="5.28515625" customWidth="1"/>
    <col min="3065" max="3065" width="14.140625" customWidth="1"/>
    <col min="3066" max="3066" width="22.85546875" customWidth="1"/>
    <col min="3067" max="3067" width="28.28515625" customWidth="1"/>
    <col min="3068" max="3068" width="23" customWidth="1"/>
    <col min="3069" max="3069" width="15.28515625" customWidth="1"/>
    <col min="3070" max="3070" width="12.7109375" customWidth="1"/>
    <col min="3071" max="3071" width="10.5703125" customWidth="1"/>
    <col min="3072" max="3072" width="23.42578125" customWidth="1"/>
    <col min="3073" max="3073" width="13.42578125" customWidth="1"/>
    <col min="3074" max="3074" width="4.85546875" customWidth="1"/>
    <col min="3075" max="3075" width="20.85546875" customWidth="1"/>
    <col min="3076" max="3076" width="17" customWidth="1"/>
    <col min="3077" max="3077" width="0.85546875" customWidth="1"/>
    <col min="3078" max="3078" width="47.85546875" customWidth="1"/>
    <col min="3320" max="3320" width="5.28515625" customWidth="1"/>
    <col min="3321" max="3321" width="14.140625" customWidth="1"/>
    <col min="3322" max="3322" width="22.85546875" customWidth="1"/>
    <col min="3323" max="3323" width="28.28515625" customWidth="1"/>
    <col min="3324" max="3324" width="23" customWidth="1"/>
    <col min="3325" max="3325" width="15.28515625" customWidth="1"/>
    <col min="3326" max="3326" width="12.7109375" customWidth="1"/>
    <col min="3327" max="3327" width="10.5703125" customWidth="1"/>
    <col min="3328" max="3328" width="23.42578125" customWidth="1"/>
    <col min="3329" max="3329" width="13.42578125" customWidth="1"/>
    <col min="3330" max="3330" width="4.85546875" customWidth="1"/>
    <col min="3331" max="3331" width="20.85546875" customWidth="1"/>
    <col min="3332" max="3332" width="17" customWidth="1"/>
    <col min="3333" max="3333" width="0.85546875" customWidth="1"/>
    <col min="3334" max="3334" width="47.85546875" customWidth="1"/>
    <col min="3576" max="3576" width="5.28515625" customWidth="1"/>
    <col min="3577" max="3577" width="14.140625" customWidth="1"/>
    <col min="3578" max="3578" width="22.85546875" customWidth="1"/>
    <col min="3579" max="3579" width="28.28515625" customWidth="1"/>
    <col min="3580" max="3580" width="23" customWidth="1"/>
    <col min="3581" max="3581" width="15.28515625" customWidth="1"/>
    <col min="3582" max="3582" width="12.7109375" customWidth="1"/>
    <col min="3583" max="3583" width="10.5703125" customWidth="1"/>
    <col min="3584" max="3584" width="23.42578125" customWidth="1"/>
    <col min="3585" max="3585" width="13.42578125" customWidth="1"/>
    <col min="3586" max="3586" width="4.85546875" customWidth="1"/>
    <col min="3587" max="3587" width="20.85546875" customWidth="1"/>
    <col min="3588" max="3588" width="17" customWidth="1"/>
    <col min="3589" max="3589" width="0.85546875" customWidth="1"/>
    <col min="3590" max="3590" width="47.85546875" customWidth="1"/>
    <col min="3832" max="3832" width="5.28515625" customWidth="1"/>
    <col min="3833" max="3833" width="14.140625" customWidth="1"/>
    <col min="3834" max="3834" width="22.85546875" customWidth="1"/>
    <col min="3835" max="3835" width="28.28515625" customWidth="1"/>
    <col min="3836" max="3836" width="23" customWidth="1"/>
    <col min="3837" max="3837" width="15.28515625" customWidth="1"/>
    <col min="3838" max="3838" width="12.7109375" customWidth="1"/>
    <col min="3839" max="3839" width="10.5703125" customWidth="1"/>
    <col min="3840" max="3840" width="23.42578125" customWidth="1"/>
    <col min="3841" max="3841" width="13.42578125" customWidth="1"/>
    <col min="3842" max="3842" width="4.85546875" customWidth="1"/>
    <col min="3843" max="3843" width="20.85546875" customWidth="1"/>
    <col min="3844" max="3844" width="17" customWidth="1"/>
    <col min="3845" max="3845" width="0.85546875" customWidth="1"/>
    <col min="3846" max="3846" width="47.85546875" customWidth="1"/>
    <col min="4088" max="4088" width="5.28515625" customWidth="1"/>
    <col min="4089" max="4089" width="14.140625" customWidth="1"/>
    <col min="4090" max="4090" width="22.85546875" customWidth="1"/>
    <col min="4091" max="4091" width="28.28515625" customWidth="1"/>
    <col min="4092" max="4092" width="23" customWidth="1"/>
    <col min="4093" max="4093" width="15.28515625" customWidth="1"/>
    <col min="4094" max="4094" width="12.7109375" customWidth="1"/>
    <col min="4095" max="4095" width="10.5703125" customWidth="1"/>
    <col min="4096" max="4096" width="23.42578125" customWidth="1"/>
    <col min="4097" max="4097" width="13.42578125" customWidth="1"/>
    <col min="4098" max="4098" width="4.85546875" customWidth="1"/>
    <col min="4099" max="4099" width="20.85546875" customWidth="1"/>
    <col min="4100" max="4100" width="17" customWidth="1"/>
    <col min="4101" max="4101" width="0.85546875" customWidth="1"/>
    <col min="4102" max="4102" width="47.85546875" customWidth="1"/>
    <col min="4344" max="4344" width="5.28515625" customWidth="1"/>
    <col min="4345" max="4345" width="14.140625" customWidth="1"/>
    <col min="4346" max="4346" width="22.85546875" customWidth="1"/>
    <col min="4347" max="4347" width="28.28515625" customWidth="1"/>
    <col min="4348" max="4348" width="23" customWidth="1"/>
    <col min="4349" max="4349" width="15.28515625" customWidth="1"/>
    <col min="4350" max="4350" width="12.7109375" customWidth="1"/>
    <col min="4351" max="4351" width="10.5703125" customWidth="1"/>
    <col min="4352" max="4352" width="23.42578125" customWidth="1"/>
    <col min="4353" max="4353" width="13.42578125" customWidth="1"/>
    <col min="4354" max="4354" width="4.85546875" customWidth="1"/>
    <col min="4355" max="4355" width="20.85546875" customWidth="1"/>
    <col min="4356" max="4356" width="17" customWidth="1"/>
    <col min="4357" max="4357" width="0.85546875" customWidth="1"/>
    <col min="4358" max="4358" width="47.85546875" customWidth="1"/>
    <col min="4600" max="4600" width="5.28515625" customWidth="1"/>
    <col min="4601" max="4601" width="14.140625" customWidth="1"/>
    <col min="4602" max="4602" width="22.85546875" customWidth="1"/>
    <col min="4603" max="4603" width="28.28515625" customWidth="1"/>
    <col min="4604" max="4604" width="23" customWidth="1"/>
    <col min="4605" max="4605" width="15.28515625" customWidth="1"/>
    <col min="4606" max="4606" width="12.7109375" customWidth="1"/>
    <col min="4607" max="4607" width="10.5703125" customWidth="1"/>
    <col min="4608" max="4608" width="23.42578125" customWidth="1"/>
    <col min="4609" max="4609" width="13.42578125" customWidth="1"/>
    <col min="4610" max="4610" width="4.85546875" customWidth="1"/>
    <col min="4611" max="4611" width="20.85546875" customWidth="1"/>
    <col min="4612" max="4612" width="17" customWidth="1"/>
    <col min="4613" max="4613" width="0.85546875" customWidth="1"/>
    <col min="4614" max="4614" width="47.85546875" customWidth="1"/>
    <col min="4856" max="4856" width="5.28515625" customWidth="1"/>
    <col min="4857" max="4857" width="14.140625" customWidth="1"/>
    <col min="4858" max="4858" width="22.85546875" customWidth="1"/>
    <col min="4859" max="4859" width="28.28515625" customWidth="1"/>
    <col min="4860" max="4860" width="23" customWidth="1"/>
    <col min="4861" max="4861" width="15.28515625" customWidth="1"/>
    <col min="4862" max="4862" width="12.7109375" customWidth="1"/>
    <col min="4863" max="4863" width="10.5703125" customWidth="1"/>
    <col min="4864" max="4864" width="23.42578125" customWidth="1"/>
    <col min="4865" max="4865" width="13.42578125" customWidth="1"/>
    <col min="4866" max="4866" width="4.85546875" customWidth="1"/>
    <col min="4867" max="4867" width="20.85546875" customWidth="1"/>
    <col min="4868" max="4868" width="17" customWidth="1"/>
    <col min="4869" max="4869" width="0.85546875" customWidth="1"/>
    <col min="4870" max="4870" width="47.85546875" customWidth="1"/>
    <col min="5112" max="5112" width="5.28515625" customWidth="1"/>
    <col min="5113" max="5113" width="14.140625" customWidth="1"/>
    <col min="5114" max="5114" width="22.85546875" customWidth="1"/>
    <col min="5115" max="5115" width="28.28515625" customWidth="1"/>
    <col min="5116" max="5116" width="23" customWidth="1"/>
    <col min="5117" max="5117" width="15.28515625" customWidth="1"/>
    <col min="5118" max="5118" width="12.7109375" customWidth="1"/>
    <col min="5119" max="5119" width="10.5703125" customWidth="1"/>
    <col min="5120" max="5120" width="23.42578125" customWidth="1"/>
    <col min="5121" max="5121" width="13.42578125" customWidth="1"/>
    <col min="5122" max="5122" width="4.85546875" customWidth="1"/>
    <col min="5123" max="5123" width="20.85546875" customWidth="1"/>
    <col min="5124" max="5124" width="17" customWidth="1"/>
    <col min="5125" max="5125" width="0.85546875" customWidth="1"/>
    <col min="5126" max="5126" width="47.85546875" customWidth="1"/>
    <col min="5368" max="5368" width="5.28515625" customWidth="1"/>
    <col min="5369" max="5369" width="14.140625" customWidth="1"/>
    <col min="5370" max="5370" width="22.85546875" customWidth="1"/>
    <col min="5371" max="5371" width="28.28515625" customWidth="1"/>
    <col min="5372" max="5372" width="23" customWidth="1"/>
    <col min="5373" max="5373" width="15.28515625" customWidth="1"/>
    <col min="5374" max="5374" width="12.7109375" customWidth="1"/>
    <col min="5375" max="5375" width="10.5703125" customWidth="1"/>
    <col min="5376" max="5376" width="23.42578125" customWidth="1"/>
    <col min="5377" max="5377" width="13.42578125" customWidth="1"/>
    <col min="5378" max="5378" width="4.85546875" customWidth="1"/>
    <col min="5379" max="5379" width="20.85546875" customWidth="1"/>
    <col min="5380" max="5380" width="17" customWidth="1"/>
    <col min="5381" max="5381" width="0.85546875" customWidth="1"/>
    <col min="5382" max="5382" width="47.85546875" customWidth="1"/>
    <col min="5624" max="5624" width="5.28515625" customWidth="1"/>
    <col min="5625" max="5625" width="14.140625" customWidth="1"/>
    <col min="5626" max="5626" width="22.85546875" customWidth="1"/>
    <col min="5627" max="5627" width="28.28515625" customWidth="1"/>
    <col min="5628" max="5628" width="23" customWidth="1"/>
    <col min="5629" max="5629" width="15.28515625" customWidth="1"/>
    <col min="5630" max="5630" width="12.7109375" customWidth="1"/>
    <col min="5631" max="5631" width="10.5703125" customWidth="1"/>
    <col min="5632" max="5632" width="23.42578125" customWidth="1"/>
    <col min="5633" max="5633" width="13.42578125" customWidth="1"/>
    <col min="5634" max="5634" width="4.85546875" customWidth="1"/>
    <col min="5635" max="5635" width="20.85546875" customWidth="1"/>
    <col min="5636" max="5636" width="17" customWidth="1"/>
    <col min="5637" max="5637" width="0.85546875" customWidth="1"/>
    <col min="5638" max="5638" width="47.85546875" customWidth="1"/>
    <col min="5880" max="5880" width="5.28515625" customWidth="1"/>
    <col min="5881" max="5881" width="14.140625" customWidth="1"/>
    <col min="5882" max="5882" width="22.85546875" customWidth="1"/>
    <col min="5883" max="5883" width="28.28515625" customWidth="1"/>
    <col min="5884" max="5884" width="23" customWidth="1"/>
    <col min="5885" max="5885" width="15.28515625" customWidth="1"/>
    <col min="5886" max="5886" width="12.7109375" customWidth="1"/>
    <col min="5887" max="5887" width="10.5703125" customWidth="1"/>
    <col min="5888" max="5888" width="23.42578125" customWidth="1"/>
    <col min="5889" max="5889" width="13.42578125" customWidth="1"/>
    <col min="5890" max="5890" width="4.85546875" customWidth="1"/>
    <col min="5891" max="5891" width="20.85546875" customWidth="1"/>
    <col min="5892" max="5892" width="17" customWidth="1"/>
    <col min="5893" max="5893" width="0.85546875" customWidth="1"/>
    <col min="5894" max="5894" width="47.85546875" customWidth="1"/>
    <col min="6136" max="6136" width="5.28515625" customWidth="1"/>
    <col min="6137" max="6137" width="14.140625" customWidth="1"/>
    <col min="6138" max="6138" width="22.85546875" customWidth="1"/>
    <col min="6139" max="6139" width="28.28515625" customWidth="1"/>
    <col min="6140" max="6140" width="23" customWidth="1"/>
    <col min="6141" max="6141" width="15.28515625" customWidth="1"/>
    <col min="6142" max="6142" width="12.7109375" customWidth="1"/>
    <col min="6143" max="6143" width="10.5703125" customWidth="1"/>
    <col min="6144" max="6144" width="23.42578125" customWidth="1"/>
    <col min="6145" max="6145" width="13.42578125" customWidth="1"/>
    <col min="6146" max="6146" width="4.85546875" customWidth="1"/>
    <col min="6147" max="6147" width="20.85546875" customWidth="1"/>
    <col min="6148" max="6148" width="17" customWidth="1"/>
    <col min="6149" max="6149" width="0.85546875" customWidth="1"/>
    <col min="6150" max="6150" width="47.85546875" customWidth="1"/>
    <col min="6392" max="6392" width="5.28515625" customWidth="1"/>
    <col min="6393" max="6393" width="14.140625" customWidth="1"/>
    <col min="6394" max="6394" width="22.85546875" customWidth="1"/>
    <col min="6395" max="6395" width="28.28515625" customWidth="1"/>
    <col min="6396" max="6396" width="23" customWidth="1"/>
    <col min="6397" max="6397" width="15.28515625" customWidth="1"/>
    <col min="6398" max="6398" width="12.7109375" customWidth="1"/>
    <col min="6399" max="6399" width="10.5703125" customWidth="1"/>
    <col min="6400" max="6400" width="23.42578125" customWidth="1"/>
    <col min="6401" max="6401" width="13.42578125" customWidth="1"/>
    <col min="6402" max="6402" width="4.85546875" customWidth="1"/>
    <col min="6403" max="6403" width="20.85546875" customWidth="1"/>
    <col min="6404" max="6404" width="17" customWidth="1"/>
    <col min="6405" max="6405" width="0.85546875" customWidth="1"/>
    <col min="6406" max="6406" width="47.85546875" customWidth="1"/>
    <col min="6648" max="6648" width="5.28515625" customWidth="1"/>
    <col min="6649" max="6649" width="14.140625" customWidth="1"/>
    <col min="6650" max="6650" width="22.85546875" customWidth="1"/>
    <col min="6651" max="6651" width="28.28515625" customWidth="1"/>
    <col min="6652" max="6652" width="23" customWidth="1"/>
    <col min="6653" max="6653" width="15.28515625" customWidth="1"/>
    <col min="6654" max="6654" width="12.7109375" customWidth="1"/>
    <col min="6655" max="6655" width="10.5703125" customWidth="1"/>
    <col min="6656" max="6656" width="23.42578125" customWidth="1"/>
    <col min="6657" max="6657" width="13.42578125" customWidth="1"/>
    <col min="6658" max="6658" width="4.85546875" customWidth="1"/>
    <col min="6659" max="6659" width="20.85546875" customWidth="1"/>
    <col min="6660" max="6660" width="17" customWidth="1"/>
    <col min="6661" max="6661" width="0.85546875" customWidth="1"/>
    <col min="6662" max="6662" width="47.85546875" customWidth="1"/>
    <col min="6904" max="6904" width="5.28515625" customWidth="1"/>
    <col min="6905" max="6905" width="14.140625" customWidth="1"/>
    <col min="6906" max="6906" width="22.85546875" customWidth="1"/>
    <col min="6907" max="6907" width="28.28515625" customWidth="1"/>
    <col min="6908" max="6908" width="23" customWidth="1"/>
    <col min="6909" max="6909" width="15.28515625" customWidth="1"/>
    <col min="6910" max="6910" width="12.7109375" customWidth="1"/>
    <col min="6911" max="6911" width="10.5703125" customWidth="1"/>
    <col min="6912" max="6912" width="23.42578125" customWidth="1"/>
    <col min="6913" max="6913" width="13.42578125" customWidth="1"/>
    <col min="6914" max="6914" width="4.85546875" customWidth="1"/>
    <col min="6915" max="6915" width="20.85546875" customWidth="1"/>
    <col min="6916" max="6916" width="17" customWidth="1"/>
    <col min="6917" max="6917" width="0.85546875" customWidth="1"/>
    <col min="6918" max="6918" width="47.85546875" customWidth="1"/>
    <col min="7160" max="7160" width="5.28515625" customWidth="1"/>
    <col min="7161" max="7161" width="14.140625" customWidth="1"/>
    <col min="7162" max="7162" width="22.85546875" customWidth="1"/>
    <col min="7163" max="7163" width="28.28515625" customWidth="1"/>
    <col min="7164" max="7164" width="23" customWidth="1"/>
    <col min="7165" max="7165" width="15.28515625" customWidth="1"/>
    <col min="7166" max="7166" width="12.7109375" customWidth="1"/>
    <col min="7167" max="7167" width="10.5703125" customWidth="1"/>
    <col min="7168" max="7168" width="23.42578125" customWidth="1"/>
    <col min="7169" max="7169" width="13.42578125" customWidth="1"/>
    <col min="7170" max="7170" width="4.85546875" customWidth="1"/>
    <col min="7171" max="7171" width="20.85546875" customWidth="1"/>
    <col min="7172" max="7172" width="17" customWidth="1"/>
    <col min="7173" max="7173" width="0.85546875" customWidth="1"/>
    <col min="7174" max="7174" width="47.85546875" customWidth="1"/>
    <col min="7416" max="7416" width="5.28515625" customWidth="1"/>
    <col min="7417" max="7417" width="14.140625" customWidth="1"/>
    <col min="7418" max="7418" width="22.85546875" customWidth="1"/>
    <col min="7419" max="7419" width="28.28515625" customWidth="1"/>
    <col min="7420" max="7420" width="23" customWidth="1"/>
    <col min="7421" max="7421" width="15.28515625" customWidth="1"/>
    <col min="7422" max="7422" width="12.7109375" customWidth="1"/>
    <col min="7423" max="7423" width="10.5703125" customWidth="1"/>
    <col min="7424" max="7424" width="23.42578125" customWidth="1"/>
    <col min="7425" max="7425" width="13.42578125" customWidth="1"/>
    <col min="7426" max="7426" width="4.85546875" customWidth="1"/>
    <col min="7427" max="7427" width="20.85546875" customWidth="1"/>
    <col min="7428" max="7428" width="17" customWidth="1"/>
    <col min="7429" max="7429" width="0.85546875" customWidth="1"/>
    <col min="7430" max="7430" width="47.85546875" customWidth="1"/>
    <col min="7672" max="7672" width="5.28515625" customWidth="1"/>
    <col min="7673" max="7673" width="14.140625" customWidth="1"/>
    <col min="7674" max="7674" width="22.85546875" customWidth="1"/>
    <col min="7675" max="7675" width="28.28515625" customWidth="1"/>
    <col min="7676" max="7676" width="23" customWidth="1"/>
    <col min="7677" max="7677" width="15.28515625" customWidth="1"/>
    <col min="7678" max="7678" width="12.7109375" customWidth="1"/>
    <col min="7679" max="7679" width="10.5703125" customWidth="1"/>
    <col min="7680" max="7680" width="23.42578125" customWidth="1"/>
    <col min="7681" max="7681" width="13.42578125" customWidth="1"/>
    <col min="7682" max="7682" width="4.85546875" customWidth="1"/>
    <col min="7683" max="7683" width="20.85546875" customWidth="1"/>
    <col min="7684" max="7684" width="17" customWidth="1"/>
    <col min="7685" max="7685" width="0.85546875" customWidth="1"/>
    <col min="7686" max="7686" width="47.85546875" customWidth="1"/>
    <col min="7928" max="7928" width="5.28515625" customWidth="1"/>
    <col min="7929" max="7929" width="14.140625" customWidth="1"/>
    <col min="7930" max="7930" width="22.85546875" customWidth="1"/>
    <col min="7931" max="7931" width="28.28515625" customWidth="1"/>
    <col min="7932" max="7932" width="23" customWidth="1"/>
    <col min="7933" max="7933" width="15.28515625" customWidth="1"/>
    <col min="7934" max="7934" width="12.7109375" customWidth="1"/>
    <col min="7935" max="7935" width="10.5703125" customWidth="1"/>
    <col min="7936" max="7936" width="23.42578125" customWidth="1"/>
    <col min="7937" max="7937" width="13.42578125" customWidth="1"/>
    <col min="7938" max="7938" width="4.85546875" customWidth="1"/>
    <col min="7939" max="7939" width="20.85546875" customWidth="1"/>
    <col min="7940" max="7940" width="17" customWidth="1"/>
    <col min="7941" max="7941" width="0.85546875" customWidth="1"/>
    <col min="7942" max="7942" width="47.85546875" customWidth="1"/>
    <col min="8184" max="8184" width="5.28515625" customWidth="1"/>
    <col min="8185" max="8185" width="14.140625" customWidth="1"/>
    <col min="8186" max="8186" width="22.85546875" customWidth="1"/>
    <col min="8187" max="8187" width="28.28515625" customWidth="1"/>
    <col min="8188" max="8188" width="23" customWidth="1"/>
    <col min="8189" max="8189" width="15.28515625" customWidth="1"/>
    <col min="8190" max="8190" width="12.7109375" customWidth="1"/>
    <col min="8191" max="8191" width="10.5703125" customWidth="1"/>
    <col min="8192" max="8192" width="23.42578125" customWidth="1"/>
    <col min="8193" max="8193" width="13.42578125" customWidth="1"/>
    <col min="8194" max="8194" width="4.85546875" customWidth="1"/>
    <col min="8195" max="8195" width="20.85546875" customWidth="1"/>
    <col min="8196" max="8196" width="17" customWidth="1"/>
    <col min="8197" max="8197" width="0.85546875" customWidth="1"/>
    <col min="8198" max="8198" width="47.85546875" customWidth="1"/>
    <col min="8440" max="8440" width="5.28515625" customWidth="1"/>
    <col min="8441" max="8441" width="14.140625" customWidth="1"/>
    <col min="8442" max="8442" width="22.85546875" customWidth="1"/>
    <col min="8443" max="8443" width="28.28515625" customWidth="1"/>
    <col min="8444" max="8444" width="23" customWidth="1"/>
    <col min="8445" max="8445" width="15.28515625" customWidth="1"/>
    <col min="8446" max="8446" width="12.7109375" customWidth="1"/>
    <col min="8447" max="8447" width="10.5703125" customWidth="1"/>
    <col min="8448" max="8448" width="23.42578125" customWidth="1"/>
    <col min="8449" max="8449" width="13.42578125" customWidth="1"/>
    <col min="8450" max="8450" width="4.85546875" customWidth="1"/>
    <col min="8451" max="8451" width="20.85546875" customWidth="1"/>
    <col min="8452" max="8452" width="17" customWidth="1"/>
    <col min="8453" max="8453" width="0.85546875" customWidth="1"/>
    <col min="8454" max="8454" width="47.85546875" customWidth="1"/>
    <col min="8696" max="8696" width="5.28515625" customWidth="1"/>
    <col min="8697" max="8697" width="14.140625" customWidth="1"/>
    <col min="8698" max="8698" width="22.85546875" customWidth="1"/>
    <col min="8699" max="8699" width="28.28515625" customWidth="1"/>
    <col min="8700" max="8700" width="23" customWidth="1"/>
    <col min="8701" max="8701" width="15.28515625" customWidth="1"/>
    <col min="8702" max="8702" width="12.7109375" customWidth="1"/>
    <col min="8703" max="8703" width="10.5703125" customWidth="1"/>
    <col min="8704" max="8704" width="23.42578125" customWidth="1"/>
    <col min="8705" max="8705" width="13.42578125" customWidth="1"/>
    <col min="8706" max="8706" width="4.85546875" customWidth="1"/>
    <col min="8707" max="8707" width="20.85546875" customWidth="1"/>
    <col min="8708" max="8708" width="17" customWidth="1"/>
    <col min="8709" max="8709" width="0.85546875" customWidth="1"/>
    <col min="8710" max="8710" width="47.85546875" customWidth="1"/>
    <col min="8952" max="8952" width="5.28515625" customWidth="1"/>
    <col min="8953" max="8953" width="14.140625" customWidth="1"/>
    <col min="8954" max="8954" width="22.85546875" customWidth="1"/>
    <col min="8955" max="8955" width="28.28515625" customWidth="1"/>
    <col min="8956" max="8956" width="23" customWidth="1"/>
    <col min="8957" max="8957" width="15.28515625" customWidth="1"/>
    <col min="8958" max="8958" width="12.7109375" customWidth="1"/>
    <col min="8959" max="8959" width="10.5703125" customWidth="1"/>
    <col min="8960" max="8960" width="23.42578125" customWidth="1"/>
    <col min="8961" max="8961" width="13.42578125" customWidth="1"/>
    <col min="8962" max="8962" width="4.85546875" customWidth="1"/>
    <col min="8963" max="8963" width="20.85546875" customWidth="1"/>
    <col min="8964" max="8964" width="17" customWidth="1"/>
    <col min="8965" max="8965" width="0.85546875" customWidth="1"/>
    <col min="8966" max="8966" width="47.85546875" customWidth="1"/>
    <col min="9208" max="9208" width="5.28515625" customWidth="1"/>
    <col min="9209" max="9209" width="14.140625" customWidth="1"/>
    <col min="9210" max="9210" width="22.85546875" customWidth="1"/>
    <col min="9211" max="9211" width="28.28515625" customWidth="1"/>
    <col min="9212" max="9212" width="23" customWidth="1"/>
    <col min="9213" max="9213" width="15.28515625" customWidth="1"/>
    <col min="9214" max="9214" width="12.7109375" customWidth="1"/>
    <col min="9215" max="9215" width="10.5703125" customWidth="1"/>
    <col min="9216" max="9216" width="23.42578125" customWidth="1"/>
    <col min="9217" max="9217" width="13.42578125" customWidth="1"/>
    <col min="9218" max="9218" width="4.85546875" customWidth="1"/>
    <col min="9219" max="9219" width="20.85546875" customWidth="1"/>
    <col min="9220" max="9220" width="17" customWidth="1"/>
    <col min="9221" max="9221" width="0.85546875" customWidth="1"/>
    <col min="9222" max="9222" width="47.85546875" customWidth="1"/>
    <col min="9464" max="9464" width="5.28515625" customWidth="1"/>
    <col min="9465" max="9465" width="14.140625" customWidth="1"/>
    <col min="9466" max="9466" width="22.85546875" customWidth="1"/>
    <col min="9467" max="9467" width="28.28515625" customWidth="1"/>
    <col min="9468" max="9468" width="23" customWidth="1"/>
    <col min="9469" max="9469" width="15.28515625" customWidth="1"/>
    <col min="9470" max="9470" width="12.7109375" customWidth="1"/>
    <col min="9471" max="9471" width="10.5703125" customWidth="1"/>
    <col min="9472" max="9472" width="23.42578125" customWidth="1"/>
    <col min="9473" max="9473" width="13.42578125" customWidth="1"/>
    <col min="9474" max="9474" width="4.85546875" customWidth="1"/>
    <col min="9475" max="9475" width="20.85546875" customWidth="1"/>
    <col min="9476" max="9476" width="17" customWidth="1"/>
    <col min="9477" max="9477" width="0.85546875" customWidth="1"/>
    <col min="9478" max="9478" width="47.85546875" customWidth="1"/>
    <col min="9720" max="9720" width="5.28515625" customWidth="1"/>
    <col min="9721" max="9721" width="14.140625" customWidth="1"/>
    <col min="9722" max="9722" width="22.85546875" customWidth="1"/>
    <col min="9723" max="9723" width="28.28515625" customWidth="1"/>
    <col min="9724" max="9724" width="23" customWidth="1"/>
    <col min="9725" max="9725" width="15.28515625" customWidth="1"/>
    <col min="9726" max="9726" width="12.7109375" customWidth="1"/>
    <col min="9727" max="9727" width="10.5703125" customWidth="1"/>
    <col min="9728" max="9728" width="23.42578125" customWidth="1"/>
    <col min="9729" max="9729" width="13.42578125" customWidth="1"/>
    <col min="9730" max="9730" width="4.85546875" customWidth="1"/>
    <col min="9731" max="9731" width="20.85546875" customWidth="1"/>
    <col min="9732" max="9732" width="17" customWidth="1"/>
    <col min="9733" max="9733" width="0.85546875" customWidth="1"/>
    <col min="9734" max="9734" width="47.85546875" customWidth="1"/>
    <col min="9976" max="9976" width="5.28515625" customWidth="1"/>
    <col min="9977" max="9977" width="14.140625" customWidth="1"/>
    <col min="9978" max="9978" width="22.85546875" customWidth="1"/>
    <col min="9979" max="9979" width="28.28515625" customWidth="1"/>
    <col min="9980" max="9980" width="23" customWidth="1"/>
    <col min="9981" max="9981" width="15.28515625" customWidth="1"/>
    <col min="9982" max="9982" width="12.7109375" customWidth="1"/>
    <col min="9983" max="9983" width="10.5703125" customWidth="1"/>
    <col min="9984" max="9984" width="23.42578125" customWidth="1"/>
    <col min="9985" max="9985" width="13.42578125" customWidth="1"/>
    <col min="9986" max="9986" width="4.85546875" customWidth="1"/>
    <col min="9987" max="9987" width="20.85546875" customWidth="1"/>
    <col min="9988" max="9988" width="17" customWidth="1"/>
    <col min="9989" max="9989" width="0.85546875" customWidth="1"/>
    <col min="9990" max="9990" width="47.85546875" customWidth="1"/>
    <col min="10232" max="10232" width="5.28515625" customWidth="1"/>
    <col min="10233" max="10233" width="14.140625" customWidth="1"/>
    <col min="10234" max="10234" width="22.85546875" customWidth="1"/>
    <col min="10235" max="10235" width="28.28515625" customWidth="1"/>
    <col min="10236" max="10236" width="23" customWidth="1"/>
    <col min="10237" max="10237" width="15.28515625" customWidth="1"/>
    <col min="10238" max="10238" width="12.7109375" customWidth="1"/>
    <col min="10239" max="10239" width="10.5703125" customWidth="1"/>
    <col min="10240" max="10240" width="23.42578125" customWidth="1"/>
    <col min="10241" max="10241" width="13.42578125" customWidth="1"/>
    <col min="10242" max="10242" width="4.85546875" customWidth="1"/>
    <col min="10243" max="10243" width="20.85546875" customWidth="1"/>
    <col min="10244" max="10244" width="17" customWidth="1"/>
    <col min="10245" max="10245" width="0.85546875" customWidth="1"/>
    <col min="10246" max="10246" width="47.85546875" customWidth="1"/>
    <col min="10488" max="10488" width="5.28515625" customWidth="1"/>
    <col min="10489" max="10489" width="14.140625" customWidth="1"/>
    <col min="10490" max="10490" width="22.85546875" customWidth="1"/>
    <col min="10491" max="10491" width="28.28515625" customWidth="1"/>
    <col min="10492" max="10492" width="23" customWidth="1"/>
    <col min="10493" max="10493" width="15.28515625" customWidth="1"/>
    <col min="10494" max="10494" width="12.7109375" customWidth="1"/>
    <col min="10495" max="10495" width="10.5703125" customWidth="1"/>
    <col min="10496" max="10496" width="23.42578125" customWidth="1"/>
    <col min="10497" max="10497" width="13.42578125" customWidth="1"/>
    <col min="10498" max="10498" width="4.85546875" customWidth="1"/>
    <col min="10499" max="10499" width="20.85546875" customWidth="1"/>
    <col min="10500" max="10500" width="17" customWidth="1"/>
    <col min="10501" max="10501" width="0.85546875" customWidth="1"/>
    <col min="10502" max="10502" width="47.85546875" customWidth="1"/>
    <col min="10744" max="10744" width="5.28515625" customWidth="1"/>
    <col min="10745" max="10745" width="14.140625" customWidth="1"/>
    <col min="10746" max="10746" width="22.85546875" customWidth="1"/>
    <col min="10747" max="10747" width="28.28515625" customWidth="1"/>
    <col min="10748" max="10748" width="23" customWidth="1"/>
    <col min="10749" max="10749" width="15.28515625" customWidth="1"/>
    <col min="10750" max="10750" width="12.7109375" customWidth="1"/>
    <col min="10751" max="10751" width="10.5703125" customWidth="1"/>
    <col min="10752" max="10752" width="23.42578125" customWidth="1"/>
    <col min="10753" max="10753" width="13.42578125" customWidth="1"/>
    <col min="10754" max="10754" width="4.85546875" customWidth="1"/>
    <col min="10755" max="10755" width="20.85546875" customWidth="1"/>
    <col min="10756" max="10756" width="17" customWidth="1"/>
    <col min="10757" max="10757" width="0.85546875" customWidth="1"/>
    <col min="10758" max="10758" width="47.85546875" customWidth="1"/>
    <col min="11000" max="11000" width="5.28515625" customWidth="1"/>
    <col min="11001" max="11001" width="14.140625" customWidth="1"/>
    <col min="11002" max="11002" width="22.85546875" customWidth="1"/>
    <col min="11003" max="11003" width="28.28515625" customWidth="1"/>
    <col min="11004" max="11004" width="23" customWidth="1"/>
    <col min="11005" max="11005" width="15.28515625" customWidth="1"/>
    <col min="11006" max="11006" width="12.7109375" customWidth="1"/>
    <col min="11007" max="11007" width="10.5703125" customWidth="1"/>
    <col min="11008" max="11008" width="23.42578125" customWidth="1"/>
    <col min="11009" max="11009" width="13.42578125" customWidth="1"/>
    <col min="11010" max="11010" width="4.85546875" customWidth="1"/>
    <col min="11011" max="11011" width="20.85546875" customWidth="1"/>
    <col min="11012" max="11012" width="17" customWidth="1"/>
    <col min="11013" max="11013" width="0.85546875" customWidth="1"/>
    <col min="11014" max="11014" width="47.85546875" customWidth="1"/>
    <col min="11256" max="11256" width="5.28515625" customWidth="1"/>
    <col min="11257" max="11257" width="14.140625" customWidth="1"/>
    <col min="11258" max="11258" width="22.85546875" customWidth="1"/>
    <col min="11259" max="11259" width="28.28515625" customWidth="1"/>
    <col min="11260" max="11260" width="23" customWidth="1"/>
    <col min="11261" max="11261" width="15.28515625" customWidth="1"/>
    <col min="11262" max="11262" width="12.7109375" customWidth="1"/>
    <col min="11263" max="11263" width="10.5703125" customWidth="1"/>
    <col min="11264" max="11264" width="23.42578125" customWidth="1"/>
    <col min="11265" max="11265" width="13.42578125" customWidth="1"/>
    <col min="11266" max="11266" width="4.85546875" customWidth="1"/>
    <col min="11267" max="11267" width="20.85546875" customWidth="1"/>
    <col min="11268" max="11268" width="17" customWidth="1"/>
    <col min="11269" max="11269" width="0.85546875" customWidth="1"/>
    <col min="11270" max="11270" width="47.85546875" customWidth="1"/>
    <col min="11512" max="11512" width="5.28515625" customWidth="1"/>
    <col min="11513" max="11513" width="14.140625" customWidth="1"/>
    <col min="11514" max="11514" width="22.85546875" customWidth="1"/>
    <col min="11515" max="11515" width="28.28515625" customWidth="1"/>
    <col min="11516" max="11516" width="23" customWidth="1"/>
    <col min="11517" max="11517" width="15.28515625" customWidth="1"/>
    <col min="11518" max="11518" width="12.7109375" customWidth="1"/>
    <col min="11519" max="11519" width="10.5703125" customWidth="1"/>
    <col min="11520" max="11520" width="23.42578125" customWidth="1"/>
    <col min="11521" max="11521" width="13.42578125" customWidth="1"/>
    <col min="11522" max="11522" width="4.85546875" customWidth="1"/>
    <col min="11523" max="11523" width="20.85546875" customWidth="1"/>
    <col min="11524" max="11524" width="17" customWidth="1"/>
    <col min="11525" max="11525" width="0.85546875" customWidth="1"/>
    <col min="11526" max="11526" width="47.85546875" customWidth="1"/>
    <col min="11768" max="11768" width="5.28515625" customWidth="1"/>
    <col min="11769" max="11769" width="14.140625" customWidth="1"/>
    <col min="11770" max="11770" width="22.85546875" customWidth="1"/>
    <col min="11771" max="11771" width="28.28515625" customWidth="1"/>
    <col min="11772" max="11772" width="23" customWidth="1"/>
    <col min="11773" max="11773" width="15.28515625" customWidth="1"/>
    <col min="11774" max="11774" width="12.7109375" customWidth="1"/>
    <col min="11775" max="11775" width="10.5703125" customWidth="1"/>
    <col min="11776" max="11776" width="23.42578125" customWidth="1"/>
    <col min="11777" max="11777" width="13.42578125" customWidth="1"/>
    <col min="11778" max="11778" width="4.85546875" customWidth="1"/>
    <col min="11779" max="11779" width="20.85546875" customWidth="1"/>
    <col min="11780" max="11780" width="17" customWidth="1"/>
    <col min="11781" max="11781" width="0.85546875" customWidth="1"/>
    <col min="11782" max="11782" width="47.85546875" customWidth="1"/>
    <col min="12024" max="12024" width="5.28515625" customWidth="1"/>
    <col min="12025" max="12025" width="14.140625" customWidth="1"/>
    <col min="12026" max="12026" width="22.85546875" customWidth="1"/>
    <col min="12027" max="12027" width="28.28515625" customWidth="1"/>
    <col min="12028" max="12028" width="23" customWidth="1"/>
    <col min="12029" max="12029" width="15.28515625" customWidth="1"/>
    <col min="12030" max="12030" width="12.7109375" customWidth="1"/>
    <col min="12031" max="12031" width="10.5703125" customWidth="1"/>
    <col min="12032" max="12032" width="23.42578125" customWidth="1"/>
    <col min="12033" max="12033" width="13.42578125" customWidth="1"/>
    <col min="12034" max="12034" width="4.85546875" customWidth="1"/>
    <col min="12035" max="12035" width="20.85546875" customWidth="1"/>
    <col min="12036" max="12036" width="17" customWidth="1"/>
    <col min="12037" max="12037" width="0.85546875" customWidth="1"/>
    <col min="12038" max="12038" width="47.85546875" customWidth="1"/>
    <col min="12280" max="12280" width="5.28515625" customWidth="1"/>
    <col min="12281" max="12281" width="14.140625" customWidth="1"/>
    <col min="12282" max="12282" width="22.85546875" customWidth="1"/>
    <col min="12283" max="12283" width="28.28515625" customWidth="1"/>
    <col min="12284" max="12284" width="23" customWidth="1"/>
    <col min="12285" max="12285" width="15.28515625" customWidth="1"/>
    <col min="12286" max="12286" width="12.7109375" customWidth="1"/>
    <col min="12287" max="12287" width="10.5703125" customWidth="1"/>
    <col min="12288" max="12288" width="23.42578125" customWidth="1"/>
    <col min="12289" max="12289" width="13.42578125" customWidth="1"/>
    <col min="12290" max="12290" width="4.85546875" customWidth="1"/>
    <col min="12291" max="12291" width="20.85546875" customWidth="1"/>
    <col min="12292" max="12292" width="17" customWidth="1"/>
    <col min="12293" max="12293" width="0.85546875" customWidth="1"/>
    <col min="12294" max="12294" width="47.85546875" customWidth="1"/>
    <col min="12536" max="12536" width="5.28515625" customWidth="1"/>
    <col min="12537" max="12537" width="14.140625" customWidth="1"/>
    <col min="12538" max="12538" width="22.85546875" customWidth="1"/>
    <col min="12539" max="12539" width="28.28515625" customWidth="1"/>
    <col min="12540" max="12540" width="23" customWidth="1"/>
    <col min="12541" max="12541" width="15.28515625" customWidth="1"/>
    <col min="12542" max="12542" width="12.7109375" customWidth="1"/>
    <col min="12543" max="12543" width="10.5703125" customWidth="1"/>
    <col min="12544" max="12544" width="23.42578125" customWidth="1"/>
    <col min="12545" max="12545" width="13.42578125" customWidth="1"/>
    <col min="12546" max="12546" width="4.85546875" customWidth="1"/>
    <col min="12547" max="12547" width="20.85546875" customWidth="1"/>
    <col min="12548" max="12548" width="17" customWidth="1"/>
    <col min="12549" max="12549" width="0.85546875" customWidth="1"/>
    <col min="12550" max="12550" width="47.85546875" customWidth="1"/>
    <col min="12792" max="12792" width="5.28515625" customWidth="1"/>
    <col min="12793" max="12793" width="14.140625" customWidth="1"/>
    <col min="12794" max="12794" width="22.85546875" customWidth="1"/>
    <col min="12795" max="12795" width="28.28515625" customWidth="1"/>
    <col min="12796" max="12796" width="23" customWidth="1"/>
    <col min="12797" max="12797" width="15.28515625" customWidth="1"/>
    <col min="12798" max="12798" width="12.7109375" customWidth="1"/>
    <col min="12799" max="12799" width="10.5703125" customWidth="1"/>
    <col min="12800" max="12800" width="23.42578125" customWidth="1"/>
    <col min="12801" max="12801" width="13.42578125" customWidth="1"/>
    <col min="12802" max="12802" width="4.85546875" customWidth="1"/>
    <col min="12803" max="12803" width="20.85546875" customWidth="1"/>
    <col min="12804" max="12804" width="17" customWidth="1"/>
    <col min="12805" max="12805" width="0.85546875" customWidth="1"/>
    <col min="12806" max="12806" width="47.85546875" customWidth="1"/>
    <col min="13048" max="13048" width="5.28515625" customWidth="1"/>
    <col min="13049" max="13049" width="14.140625" customWidth="1"/>
    <col min="13050" max="13050" width="22.85546875" customWidth="1"/>
    <col min="13051" max="13051" width="28.28515625" customWidth="1"/>
    <col min="13052" max="13052" width="23" customWidth="1"/>
    <col min="13053" max="13053" width="15.28515625" customWidth="1"/>
    <col min="13054" max="13054" width="12.7109375" customWidth="1"/>
    <col min="13055" max="13055" width="10.5703125" customWidth="1"/>
    <col min="13056" max="13056" width="23.42578125" customWidth="1"/>
    <col min="13057" max="13057" width="13.42578125" customWidth="1"/>
    <col min="13058" max="13058" width="4.85546875" customWidth="1"/>
    <col min="13059" max="13059" width="20.85546875" customWidth="1"/>
    <col min="13060" max="13060" width="17" customWidth="1"/>
    <col min="13061" max="13061" width="0.85546875" customWidth="1"/>
    <col min="13062" max="13062" width="47.85546875" customWidth="1"/>
    <col min="13304" max="13304" width="5.28515625" customWidth="1"/>
    <col min="13305" max="13305" width="14.140625" customWidth="1"/>
    <col min="13306" max="13306" width="22.85546875" customWidth="1"/>
    <col min="13307" max="13307" width="28.28515625" customWidth="1"/>
    <col min="13308" max="13308" width="23" customWidth="1"/>
    <col min="13309" max="13309" width="15.28515625" customWidth="1"/>
    <col min="13310" max="13310" width="12.7109375" customWidth="1"/>
    <col min="13311" max="13311" width="10.5703125" customWidth="1"/>
    <col min="13312" max="13312" width="23.42578125" customWidth="1"/>
    <col min="13313" max="13313" width="13.42578125" customWidth="1"/>
    <col min="13314" max="13314" width="4.85546875" customWidth="1"/>
    <col min="13315" max="13315" width="20.85546875" customWidth="1"/>
    <col min="13316" max="13316" width="17" customWidth="1"/>
    <col min="13317" max="13317" width="0.85546875" customWidth="1"/>
    <col min="13318" max="13318" width="47.85546875" customWidth="1"/>
    <col min="13560" max="13560" width="5.28515625" customWidth="1"/>
    <col min="13561" max="13561" width="14.140625" customWidth="1"/>
    <col min="13562" max="13562" width="22.85546875" customWidth="1"/>
    <col min="13563" max="13563" width="28.28515625" customWidth="1"/>
    <col min="13564" max="13564" width="23" customWidth="1"/>
    <col min="13565" max="13565" width="15.28515625" customWidth="1"/>
    <col min="13566" max="13566" width="12.7109375" customWidth="1"/>
    <col min="13567" max="13567" width="10.5703125" customWidth="1"/>
    <col min="13568" max="13568" width="23.42578125" customWidth="1"/>
    <col min="13569" max="13569" width="13.42578125" customWidth="1"/>
    <col min="13570" max="13570" width="4.85546875" customWidth="1"/>
    <col min="13571" max="13571" width="20.85546875" customWidth="1"/>
    <col min="13572" max="13572" width="17" customWidth="1"/>
    <col min="13573" max="13573" width="0.85546875" customWidth="1"/>
    <col min="13574" max="13574" width="47.85546875" customWidth="1"/>
    <col min="13816" max="13816" width="5.28515625" customWidth="1"/>
    <col min="13817" max="13817" width="14.140625" customWidth="1"/>
    <col min="13818" max="13818" width="22.85546875" customWidth="1"/>
    <col min="13819" max="13819" width="28.28515625" customWidth="1"/>
    <col min="13820" max="13820" width="23" customWidth="1"/>
    <col min="13821" max="13821" width="15.28515625" customWidth="1"/>
    <col min="13822" max="13822" width="12.7109375" customWidth="1"/>
    <col min="13823" max="13823" width="10.5703125" customWidth="1"/>
    <col min="13824" max="13824" width="23.42578125" customWidth="1"/>
    <col min="13825" max="13825" width="13.42578125" customWidth="1"/>
    <col min="13826" max="13826" width="4.85546875" customWidth="1"/>
    <col min="13827" max="13827" width="20.85546875" customWidth="1"/>
    <col min="13828" max="13828" width="17" customWidth="1"/>
    <col min="13829" max="13829" width="0.85546875" customWidth="1"/>
    <col min="13830" max="13830" width="47.85546875" customWidth="1"/>
    <col min="14072" max="14072" width="5.28515625" customWidth="1"/>
    <col min="14073" max="14073" width="14.140625" customWidth="1"/>
    <col min="14074" max="14074" width="22.85546875" customWidth="1"/>
    <col min="14075" max="14075" width="28.28515625" customWidth="1"/>
    <col min="14076" max="14076" width="23" customWidth="1"/>
    <col min="14077" max="14077" width="15.28515625" customWidth="1"/>
    <col min="14078" max="14078" width="12.7109375" customWidth="1"/>
    <col min="14079" max="14079" width="10.5703125" customWidth="1"/>
    <col min="14080" max="14080" width="23.42578125" customWidth="1"/>
    <col min="14081" max="14081" width="13.42578125" customWidth="1"/>
    <col min="14082" max="14082" width="4.85546875" customWidth="1"/>
    <col min="14083" max="14083" width="20.85546875" customWidth="1"/>
    <col min="14084" max="14084" width="17" customWidth="1"/>
    <col min="14085" max="14085" width="0.85546875" customWidth="1"/>
    <col min="14086" max="14086" width="47.85546875" customWidth="1"/>
    <col min="14328" max="14328" width="5.28515625" customWidth="1"/>
    <col min="14329" max="14329" width="14.140625" customWidth="1"/>
    <col min="14330" max="14330" width="22.85546875" customWidth="1"/>
    <col min="14331" max="14331" width="28.28515625" customWidth="1"/>
    <col min="14332" max="14332" width="23" customWidth="1"/>
    <col min="14333" max="14333" width="15.28515625" customWidth="1"/>
    <col min="14334" max="14334" width="12.7109375" customWidth="1"/>
    <col min="14335" max="14335" width="10.5703125" customWidth="1"/>
    <col min="14336" max="14336" width="23.42578125" customWidth="1"/>
    <col min="14337" max="14337" width="13.42578125" customWidth="1"/>
    <col min="14338" max="14338" width="4.85546875" customWidth="1"/>
    <col min="14339" max="14339" width="20.85546875" customWidth="1"/>
    <col min="14340" max="14340" width="17" customWidth="1"/>
    <col min="14341" max="14341" width="0.85546875" customWidth="1"/>
    <col min="14342" max="14342" width="47.85546875" customWidth="1"/>
    <col min="14584" max="14584" width="5.28515625" customWidth="1"/>
    <col min="14585" max="14585" width="14.140625" customWidth="1"/>
    <col min="14586" max="14586" width="22.85546875" customWidth="1"/>
    <col min="14587" max="14587" width="28.28515625" customWidth="1"/>
    <col min="14588" max="14588" width="23" customWidth="1"/>
    <col min="14589" max="14589" width="15.28515625" customWidth="1"/>
    <col min="14590" max="14590" width="12.7109375" customWidth="1"/>
    <col min="14591" max="14591" width="10.5703125" customWidth="1"/>
    <col min="14592" max="14592" width="23.42578125" customWidth="1"/>
    <col min="14593" max="14593" width="13.42578125" customWidth="1"/>
    <col min="14594" max="14594" width="4.85546875" customWidth="1"/>
    <col min="14595" max="14595" width="20.85546875" customWidth="1"/>
    <col min="14596" max="14596" width="17" customWidth="1"/>
    <col min="14597" max="14597" width="0.85546875" customWidth="1"/>
    <col min="14598" max="14598" width="47.85546875" customWidth="1"/>
    <col min="14840" max="14840" width="5.28515625" customWidth="1"/>
    <col min="14841" max="14841" width="14.140625" customWidth="1"/>
    <col min="14842" max="14842" width="22.85546875" customWidth="1"/>
    <col min="14843" max="14843" width="28.28515625" customWidth="1"/>
    <col min="14844" max="14844" width="23" customWidth="1"/>
    <col min="14845" max="14845" width="15.28515625" customWidth="1"/>
    <col min="14846" max="14846" width="12.7109375" customWidth="1"/>
    <col min="14847" max="14847" width="10.5703125" customWidth="1"/>
    <col min="14848" max="14848" width="23.42578125" customWidth="1"/>
    <col min="14849" max="14849" width="13.42578125" customWidth="1"/>
    <col min="14850" max="14850" width="4.85546875" customWidth="1"/>
    <col min="14851" max="14851" width="20.85546875" customWidth="1"/>
    <col min="14852" max="14852" width="17" customWidth="1"/>
    <col min="14853" max="14853" width="0.85546875" customWidth="1"/>
    <col min="14854" max="14854" width="47.85546875" customWidth="1"/>
    <col min="15096" max="15096" width="5.28515625" customWidth="1"/>
    <col min="15097" max="15097" width="14.140625" customWidth="1"/>
    <col min="15098" max="15098" width="22.85546875" customWidth="1"/>
    <col min="15099" max="15099" width="28.28515625" customWidth="1"/>
    <col min="15100" max="15100" width="23" customWidth="1"/>
    <col min="15101" max="15101" width="15.28515625" customWidth="1"/>
    <col min="15102" max="15102" width="12.7109375" customWidth="1"/>
    <col min="15103" max="15103" width="10.5703125" customWidth="1"/>
    <col min="15104" max="15104" width="23.42578125" customWidth="1"/>
    <col min="15105" max="15105" width="13.42578125" customWidth="1"/>
    <col min="15106" max="15106" width="4.85546875" customWidth="1"/>
    <col min="15107" max="15107" width="20.85546875" customWidth="1"/>
    <col min="15108" max="15108" width="17" customWidth="1"/>
    <col min="15109" max="15109" width="0.85546875" customWidth="1"/>
    <col min="15110" max="15110" width="47.85546875" customWidth="1"/>
    <col min="15352" max="15352" width="5.28515625" customWidth="1"/>
    <col min="15353" max="15353" width="14.140625" customWidth="1"/>
    <col min="15354" max="15354" width="22.85546875" customWidth="1"/>
    <col min="15355" max="15355" width="28.28515625" customWidth="1"/>
    <col min="15356" max="15356" width="23" customWidth="1"/>
    <col min="15357" max="15357" width="15.28515625" customWidth="1"/>
    <col min="15358" max="15358" width="12.7109375" customWidth="1"/>
    <col min="15359" max="15359" width="10.5703125" customWidth="1"/>
    <col min="15360" max="15360" width="23.42578125" customWidth="1"/>
    <col min="15361" max="15361" width="13.42578125" customWidth="1"/>
    <col min="15362" max="15362" width="4.85546875" customWidth="1"/>
    <col min="15363" max="15363" width="20.85546875" customWidth="1"/>
    <col min="15364" max="15364" width="17" customWidth="1"/>
    <col min="15365" max="15365" width="0.85546875" customWidth="1"/>
    <col min="15366" max="15366" width="47.85546875" customWidth="1"/>
    <col min="15608" max="15608" width="5.28515625" customWidth="1"/>
    <col min="15609" max="15609" width="14.140625" customWidth="1"/>
    <col min="15610" max="15610" width="22.85546875" customWidth="1"/>
    <col min="15611" max="15611" width="28.28515625" customWidth="1"/>
    <col min="15612" max="15612" width="23" customWidth="1"/>
    <col min="15613" max="15613" width="15.28515625" customWidth="1"/>
    <col min="15614" max="15614" width="12.7109375" customWidth="1"/>
    <col min="15615" max="15615" width="10.5703125" customWidth="1"/>
    <col min="15616" max="15616" width="23.42578125" customWidth="1"/>
    <col min="15617" max="15617" width="13.42578125" customWidth="1"/>
    <col min="15618" max="15618" width="4.85546875" customWidth="1"/>
    <col min="15619" max="15619" width="20.85546875" customWidth="1"/>
    <col min="15620" max="15620" width="17" customWidth="1"/>
    <col min="15621" max="15621" width="0.85546875" customWidth="1"/>
    <col min="15622" max="15622" width="47.85546875" customWidth="1"/>
    <col min="15864" max="15864" width="5.28515625" customWidth="1"/>
    <col min="15865" max="15865" width="14.140625" customWidth="1"/>
    <col min="15866" max="15866" width="22.85546875" customWidth="1"/>
    <col min="15867" max="15867" width="28.28515625" customWidth="1"/>
    <col min="15868" max="15868" width="23" customWidth="1"/>
    <col min="15869" max="15869" width="15.28515625" customWidth="1"/>
    <col min="15870" max="15870" width="12.7109375" customWidth="1"/>
    <col min="15871" max="15871" width="10.5703125" customWidth="1"/>
    <col min="15872" max="15872" width="23.42578125" customWidth="1"/>
    <col min="15873" max="15873" width="13.42578125" customWidth="1"/>
    <col min="15874" max="15874" width="4.85546875" customWidth="1"/>
    <col min="15875" max="15875" width="20.85546875" customWidth="1"/>
    <col min="15876" max="15876" width="17" customWidth="1"/>
    <col min="15877" max="15877" width="0.85546875" customWidth="1"/>
    <col min="15878" max="15878" width="47.85546875" customWidth="1"/>
    <col min="16120" max="16120" width="5.28515625" customWidth="1"/>
    <col min="16121" max="16121" width="14.140625" customWidth="1"/>
    <col min="16122" max="16122" width="22.85546875" customWidth="1"/>
    <col min="16123" max="16123" width="28.28515625" customWidth="1"/>
    <col min="16124" max="16124" width="23" customWidth="1"/>
    <col min="16125" max="16125" width="15.28515625" customWidth="1"/>
    <col min="16126" max="16126" width="12.7109375" customWidth="1"/>
    <col min="16127" max="16127" width="10.5703125" customWidth="1"/>
    <col min="16128" max="16128" width="23.42578125" customWidth="1"/>
    <col min="16129" max="16129" width="13.42578125" customWidth="1"/>
    <col min="16130" max="16130" width="4.85546875" customWidth="1"/>
    <col min="16131" max="16131" width="20.85546875" customWidth="1"/>
    <col min="16132" max="16132" width="17" customWidth="1"/>
    <col min="16133" max="16133" width="0.85546875" customWidth="1"/>
    <col min="16134" max="16134" width="47.85546875" customWidth="1"/>
  </cols>
  <sheetData>
    <row r="1" spans="1:7" ht="18" x14ac:dyDescent="0.25">
      <c r="A1" s="211" t="s">
        <v>295</v>
      </c>
      <c r="B1" s="2"/>
      <c r="C1" s="2"/>
      <c r="D1" s="2"/>
      <c r="E1" s="2"/>
      <c r="F1" s="2"/>
      <c r="G1" s="2"/>
    </row>
    <row r="2" spans="1:7" x14ac:dyDescent="0.2">
      <c r="A2" s="2" t="s">
        <v>312</v>
      </c>
      <c r="B2" s="2"/>
      <c r="C2" s="2"/>
      <c r="D2" s="2"/>
      <c r="E2" s="2"/>
      <c r="F2" s="2"/>
      <c r="G2" s="2"/>
    </row>
    <row r="3" spans="1:7" x14ac:dyDescent="0.2">
      <c r="A3" s="2"/>
      <c r="B3" s="2"/>
      <c r="C3" s="2"/>
      <c r="D3" s="2"/>
      <c r="E3" s="2"/>
      <c r="F3" s="2"/>
      <c r="G3" s="2"/>
    </row>
    <row r="4" spans="1:7" ht="18" x14ac:dyDescent="0.2">
      <c r="A4" s="163" t="s">
        <v>249</v>
      </c>
      <c r="B4" s="163"/>
      <c r="C4" s="2"/>
      <c r="D4" s="191" t="s">
        <v>77</v>
      </c>
      <c r="E4" s="190"/>
      <c r="F4" s="190"/>
      <c r="G4" s="2"/>
    </row>
    <row r="5" spans="1:7" ht="45.75" customHeight="1" x14ac:dyDescent="0.2">
      <c r="A5" s="163" t="s">
        <v>59</v>
      </c>
      <c r="B5" s="164" t="s">
        <v>4</v>
      </c>
      <c r="C5" s="212" t="s">
        <v>156</v>
      </c>
      <c r="D5" s="161" t="s">
        <v>157</v>
      </c>
      <c r="E5" s="162" t="s">
        <v>158</v>
      </c>
      <c r="F5" s="161" t="s">
        <v>159</v>
      </c>
      <c r="G5" s="2"/>
    </row>
    <row r="6" spans="1:7" ht="15.75" x14ac:dyDescent="0.25">
      <c r="A6" s="165" t="s">
        <v>58</v>
      </c>
      <c r="B6" s="166">
        <v>12</v>
      </c>
      <c r="C6" s="213">
        <f>IF(B6="","",RANK(B6,B$6:B$11,0)+ROW(A5)%%)</f>
        <v>1.0004999999999999</v>
      </c>
      <c r="D6" s="192">
        <f>IF(ROW(A1)&gt;COUNT(C$6:C$11),"",SMALL(C$6:C$11,ROW(A1)))</f>
        <v>1.0004999999999999</v>
      </c>
      <c r="E6" s="159" t="str">
        <f t="shared" ref="E6:F11" si="0">IF($D6="","",INDEX(A$6:A$11,MATCH($D6,$C$6:$C$11,0)))</f>
        <v>Roger</v>
      </c>
      <c r="F6" s="160">
        <f t="shared" si="0"/>
        <v>12</v>
      </c>
      <c r="G6" s="2"/>
    </row>
    <row r="7" spans="1:7" ht="15.75" x14ac:dyDescent="0.25">
      <c r="A7" s="165" t="s">
        <v>236</v>
      </c>
      <c r="B7" s="166">
        <v>3</v>
      </c>
      <c r="C7" s="213">
        <f t="shared" ref="C7:C11" si="1">IF(B7="","",RANK(B7,B$6:B$11,0)+ROW(A6)%%)</f>
        <v>5.0006000000000004</v>
      </c>
      <c r="D7" s="192">
        <f t="shared" ref="D7:D11" si="2">IF(ROW(A2)&gt;COUNT(C$6:C$11),"",SMALL(C$6:C$11,ROW(A2)))</f>
        <v>2.0009999999999999</v>
      </c>
      <c r="E7" s="159" t="str">
        <f t="shared" si="0"/>
        <v>Sonja</v>
      </c>
      <c r="F7" s="160">
        <f t="shared" si="0"/>
        <v>11</v>
      </c>
      <c r="G7" s="2"/>
    </row>
    <row r="8" spans="1:7" ht="15.75" x14ac:dyDescent="0.25">
      <c r="A8" s="165" t="s">
        <v>243</v>
      </c>
      <c r="B8" s="166">
        <v>4</v>
      </c>
      <c r="C8" s="213">
        <f t="shared" si="1"/>
        <v>4.0007000000000001</v>
      </c>
      <c r="D8" s="192">
        <f t="shared" si="2"/>
        <v>3.0007999999999999</v>
      </c>
      <c r="E8" s="159" t="str">
        <f t="shared" si="0"/>
        <v>Heinz</v>
      </c>
      <c r="F8" s="160">
        <f t="shared" si="0"/>
        <v>7</v>
      </c>
      <c r="G8" s="2"/>
    </row>
    <row r="9" spans="1:7" ht="15.75" x14ac:dyDescent="0.25">
      <c r="A9" s="165" t="s">
        <v>242</v>
      </c>
      <c r="B9" s="166">
        <v>7</v>
      </c>
      <c r="C9" s="213">
        <f t="shared" si="1"/>
        <v>3.0007999999999999</v>
      </c>
      <c r="D9" s="192">
        <f t="shared" si="2"/>
        <v>4.0007000000000001</v>
      </c>
      <c r="E9" s="159" t="str">
        <f t="shared" si="0"/>
        <v>Maria</v>
      </c>
      <c r="F9" s="160">
        <f t="shared" si="0"/>
        <v>4</v>
      </c>
      <c r="G9" s="2"/>
    </row>
    <row r="10" spans="1:7" ht="15.75" x14ac:dyDescent="0.25">
      <c r="A10" s="165" t="s">
        <v>244</v>
      </c>
      <c r="B10" s="166">
        <v>2</v>
      </c>
      <c r="C10" s="213">
        <f t="shared" si="1"/>
        <v>6.0008999999999997</v>
      </c>
      <c r="D10" s="192">
        <f t="shared" si="2"/>
        <v>5.0006000000000004</v>
      </c>
      <c r="E10" s="159" t="str">
        <f t="shared" si="0"/>
        <v>Peter</v>
      </c>
      <c r="F10" s="160">
        <f t="shared" si="0"/>
        <v>3</v>
      </c>
      <c r="G10" s="2"/>
    </row>
    <row r="11" spans="1:7" ht="15.75" x14ac:dyDescent="0.25">
      <c r="A11" s="165" t="s">
        <v>245</v>
      </c>
      <c r="B11" s="166">
        <v>11</v>
      </c>
      <c r="C11" s="213">
        <f t="shared" si="1"/>
        <v>2.0009999999999999</v>
      </c>
      <c r="D11" s="192">
        <f t="shared" si="2"/>
        <v>6.0008999999999997</v>
      </c>
      <c r="E11" s="159" t="str">
        <f t="shared" si="0"/>
        <v>Claudia</v>
      </c>
      <c r="F11" s="160">
        <f t="shared" si="0"/>
        <v>2</v>
      </c>
      <c r="G11" s="2"/>
    </row>
    <row r="12" spans="1:7" x14ac:dyDescent="0.2">
      <c r="A12" s="2"/>
      <c r="B12" s="2"/>
      <c r="C12" s="2"/>
      <c r="D12" s="2"/>
      <c r="E12" s="2"/>
      <c r="F12" s="2"/>
      <c r="G12" s="2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55"/>
  <sheetViews>
    <sheetView zoomScale="70" zoomScaleNormal="70" workbookViewId="0">
      <selection activeCell="B4" sqref="B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93" customWidth="1"/>
    <col min="6" max="6" width="2.7109375" style="92" customWidth="1"/>
    <col min="7" max="7" width="6.7109375" style="93" customWidth="1"/>
    <col min="8" max="8" width="20.7109375" customWidth="1"/>
    <col min="9" max="9" width="2.7109375" customWidth="1"/>
    <col min="10" max="10" width="1.7109375" customWidth="1"/>
    <col min="11" max="11" width="3.71093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6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5.2851562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8" width="6.7109375" customWidth="1"/>
    <col min="69" max="69" width="17.7109375" customWidth="1"/>
    <col min="70" max="70" width="5.7109375" customWidth="1"/>
    <col min="71" max="71" width="7.5703125" customWidth="1"/>
    <col min="72" max="72" width="3.140625" customWidth="1"/>
    <col min="73" max="73" width="6.7109375" customWidth="1"/>
    <col min="74" max="74" width="2.7109375" customWidth="1"/>
    <col min="75" max="75" width="6.7109375" customWidth="1"/>
    <col min="76" max="77" width="4.7109375" customWidth="1"/>
    <col min="78" max="83" width="8" hidden="1" customWidth="1" outlineLevel="1"/>
    <col min="84" max="84" width="8" style="93" customWidth="1" collapsed="1"/>
    <col min="85" max="85" width="7.5703125" customWidth="1"/>
    <col min="86" max="86" width="6.28515625" hidden="1" customWidth="1" outlineLevel="1"/>
    <col min="87" max="90" width="11.42578125" hidden="1" customWidth="1" outlineLevel="1"/>
    <col min="91" max="91" width="8" style="93" customWidth="1" collapsed="1"/>
    <col min="93" max="93" width="5.7109375" customWidth="1"/>
  </cols>
  <sheetData>
    <row r="1" spans="1:93" ht="17.25" customHeight="1" x14ac:dyDescent="0.4">
      <c r="A1" s="98"/>
      <c r="B1" s="98"/>
      <c r="C1" s="99"/>
      <c r="D1" s="98"/>
      <c r="E1" s="100"/>
      <c r="F1" s="98"/>
      <c r="G1" s="100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100"/>
      <c r="CG1" s="98"/>
      <c r="CH1" s="98"/>
      <c r="CI1" s="98"/>
      <c r="CJ1" s="98"/>
      <c r="CK1" s="98"/>
      <c r="CL1" s="98"/>
      <c r="CM1" s="100"/>
      <c r="CN1" s="98"/>
      <c r="CO1" s="98"/>
    </row>
    <row r="2" spans="1:93" ht="85.5" customHeight="1" x14ac:dyDescent="1.2">
      <c r="A2" s="101"/>
      <c r="B2" s="101" t="s">
        <v>117</v>
      </c>
      <c r="C2" s="98"/>
      <c r="D2" s="98"/>
      <c r="E2" s="100"/>
      <c r="F2" s="98"/>
      <c r="G2" s="100"/>
      <c r="H2" s="101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101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327" t="s">
        <v>121</v>
      </c>
      <c r="CG2" s="98"/>
      <c r="CH2" s="98"/>
      <c r="CI2" s="98"/>
      <c r="CJ2" s="98"/>
      <c r="CK2" s="98"/>
      <c r="CL2" s="98"/>
      <c r="CM2" s="327" t="s">
        <v>52</v>
      </c>
      <c r="CN2" s="98"/>
      <c r="CO2" s="98"/>
    </row>
    <row r="3" spans="1:93" ht="85.5" customHeight="1" x14ac:dyDescent="1.2">
      <c r="A3" s="101"/>
      <c r="B3" s="225" t="s">
        <v>58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9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328"/>
      <c r="CG3" s="98"/>
      <c r="CH3" s="98"/>
      <c r="CI3" s="98"/>
      <c r="CJ3" s="98"/>
      <c r="CK3" s="98"/>
      <c r="CL3" s="98"/>
      <c r="CM3" s="328"/>
      <c r="CN3" s="98"/>
      <c r="CO3" s="98"/>
    </row>
    <row r="4" spans="1:93" ht="37.5" customHeight="1" x14ac:dyDescent="0.2">
      <c r="A4" s="98"/>
      <c r="B4" s="140" t="s">
        <v>333</v>
      </c>
      <c r="C4" s="98"/>
      <c r="D4" s="98"/>
      <c r="E4" s="100"/>
      <c r="F4" s="98"/>
      <c r="G4" s="10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328"/>
      <c r="CG4" s="98"/>
      <c r="CH4" s="98"/>
      <c r="CI4" s="98"/>
      <c r="CJ4" s="98"/>
      <c r="CK4" s="98"/>
      <c r="CL4" s="98"/>
      <c r="CM4" s="328"/>
      <c r="CN4" s="98"/>
      <c r="CO4" s="98"/>
    </row>
    <row r="5" spans="1:93" x14ac:dyDescent="0.2">
      <c r="A5" s="98"/>
      <c r="B5" s="98"/>
      <c r="C5" s="98"/>
      <c r="D5" s="98"/>
      <c r="E5" s="100"/>
      <c r="F5" s="98"/>
      <c r="G5" s="100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328"/>
      <c r="CG5" s="98"/>
      <c r="CH5" s="98"/>
      <c r="CI5" s="98"/>
      <c r="CJ5" s="98"/>
      <c r="CK5" s="98"/>
      <c r="CL5" s="98"/>
      <c r="CM5" s="328"/>
      <c r="CN5" s="98"/>
      <c r="CO5" s="98"/>
    </row>
    <row r="6" spans="1:93" ht="26.25" x14ac:dyDescent="0.4">
      <c r="A6" s="98"/>
      <c r="B6" s="98"/>
      <c r="C6" s="99" t="str">
        <f>"TIPPS von "&amp;B3&amp;" VORRUNDE"</f>
        <v>TIPPS von Roger VORRUNDE</v>
      </c>
      <c r="D6" s="98"/>
      <c r="E6" s="100"/>
      <c r="F6" s="98"/>
      <c r="G6" s="100"/>
      <c r="H6" s="98"/>
      <c r="I6" s="98"/>
      <c r="J6" s="98"/>
      <c r="K6" s="98"/>
      <c r="L6" s="325" t="s">
        <v>37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102"/>
      <c r="BK6" s="99" t="str">
        <f>"TIPPS von "&amp;B3&amp;" FINALRUNDE"</f>
        <v>TIPPS von Roger FINALRUNDE</v>
      </c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328"/>
      <c r="CG6" s="98"/>
      <c r="CH6" s="98"/>
      <c r="CI6" s="98"/>
      <c r="CJ6" s="98"/>
      <c r="CK6" s="98"/>
      <c r="CL6" s="98"/>
      <c r="CM6" s="328"/>
      <c r="CN6" s="98"/>
      <c r="CO6" s="98"/>
    </row>
    <row r="7" spans="1:93" ht="28.5" customHeight="1" x14ac:dyDescent="0.2">
      <c r="A7" s="98"/>
      <c r="B7" s="98"/>
      <c r="C7" s="98"/>
      <c r="D7" s="98"/>
      <c r="E7" s="100"/>
      <c r="F7" s="98"/>
      <c r="G7" s="100"/>
      <c r="H7" s="98"/>
      <c r="I7" s="98"/>
      <c r="J7" s="98"/>
      <c r="K7" s="98"/>
      <c r="L7" s="326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102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328"/>
      <c r="CG7" s="98"/>
      <c r="CH7" s="98"/>
      <c r="CI7" s="98"/>
      <c r="CJ7" s="98"/>
      <c r="CK7" s="98"/>
      <c r="CL7" s="98"/>
      <c r="CM7" s="328"/>
      <c r="CN7" s="98"/>
      <c r="CO7" s="98"/>
    </row>
    <row r="8" spans="1:93" ht="24" customHeight="1" x14ac:dyDescent="0.3">
      <c r="A8" s="98"/>
      <c r="B8" s="98"/>
      <c r="C8" s="103" t="s">
        <v>81</v>
      </c>
      <c r="D8" s="98"/>
      <c r="E8" s="100"/>
      <c r="F8" s="98"/>
      <c r="G8" s="100"/>
      <c r="H8" s="98"/>
      <c r="I8" s="98"/>
      <c r="J8" s="98"/>
      <c r="K8" s="98"/>
      <c r="L8" s="326"/>
      <c r="M8" s="98" t="s">
        <v>4</v>
      </c>
      <c r="N8" s="98"/>
      <c r="O8" s="98"/>
      <c r="P8" s="98"/>
      <c r="Q8" s="98" t="s">
        <v>6</v>
      </c>
      <c r="R8" s="98"/>
      <c r="S8" s="98"/>
      <c r="T8" s="98"/>
      <c r="U8" s="98" t="s">
        <v>7</v>
      </c>
      <c r="V8" s="98"/>
      <c r="W8" s="98"/>
      <c r="X8" s="98"/>
      <c r="Y8" s="98"/>
      <c r="Z8" s="71" t="s">
        <v>4</v>
      </c>
      <c r="AA8" s="71" t="s">
        <v>5</v>
      </c>
      <c r="AB8" s="71"/>
      <c r="AC8" s="71"/>
      <c r="AD8" s="77"/>
      <c r="AE8" s="71"/>
      <c r="AF8" s="71"/>
      <c r="AG8" s="177" t="s">
        <v>9</v>
      </c>
      <c r="AH8" s="78" t="s">
        <v>34</v>
      </c>
      <c r="AI8" s="71"/>
      <c r="AJ8" s="71"/>
      <c r="AK8" s="71"/>
      <c r="AL8" s="71"/>
      <c r="AM8" s="71"/>
      <c r="AN8" s="77" t="s">
        <v>36</v>
      </c>
      <c r="AO8" s="71"/>
      <c r="AP8" s="71"/>
      <c r="AQ8" s="71"/>
      <c r="AR8" s="71"/>
      <c r="AS8" s="78" t="s">
        <v>35</v>
      </c>
      <c r="AT8" s="71"/>
      <c r="AU8" s="71"/>
      <c r="AV8" s="71"/>
      <c r="AW8" s="71"/>
      <c r="AX8" s="71"/>
      <c r="AY8" s="71"/>
      <c r="AZ8" s="98"/>
      <c r="BA8" s="98"/>
      <c r="BB8" s="106" t="s">
        <v>10</v>
      </c>
      <c r="BC8" s="98"/>
      <c r="BD8" s="107" t="s">
        <v>4</v>
      </c>
      <c r="BE8" s="98"/>
      <c r="BF8" s="108" t="s">
        <v>5</v>
      </c>
      <c r="BG8" s="98"/>
      <c r="BH8" s="98"/>
      <c r="BI8" s="98"/>
      <c r="BJ8" s="102"/>
      <c r="BK8" s="103" t="s">
        <v>290</v>
      </c>
      <c r="BL8" s="98"/>
      <c r="BM8" s="98"/>
      <c r="BN8" s="98"/>
      <c r="BO8" s="98"/>
      <c r="BP8" s="98"/>
      <c r="BQ8" s="98"/>
      <c r="BR8" s="98"/>
      <c r="BS8" s="98"/>
      <c r="BT8" s="98"/>
      <c r="BU8" s="98" t="s">
        <v>29</v>
      </c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</row>
    <row r="9" spans="1:93" ht="24" customHeight="1" thickBot="1" x14ac:dyDescent="0.35">
      <c r="A9" s="98"/>
      <c r="B9" s="98"/>
      <c r="C9" s="98"/>
      <c r="D9" s="98"/>
      <c r="E9" s="100"/>
      <c r="F9" s="98"/>
      <c r="G9" s="100"/>
      <c r="H9" s="98"/>
      <c r="I9" s="98"/>
      <c r="J9" s="98"/>
      <c r="K9" s="98"/>
      <c r="L9" s="326"/>
      <c r="M9" s="98" t="s">
        <v>0</v>
      </c>
      <c r="N9" s="98" t="s">
        <v>1</v>
      </c>
      <c r="O9" s="98" t="s">
        <v>2</v>
      </c>
      <c r="P9" s="98" t="s">
        <v>3</v>
      </c>
      <c r="Q9" s="98" t="s">
        <v>0</v>
      </c>
      <c r="R9" s="98" t="s">
        <v>1</v>
      </c>
      <c r="S9" s="98" t="s">
        <v>2</v>
      </c>
      <c r="T9" s="98" t="s">
        <v>3</v>
      </c>
      <c r="U9" s="98" t="s">
        <v>0</v>
      </c>
      <c r="V9" s="98" t="s">
        <v>1</v>
      </c>
      <c r="W9" s="98" t="s">
        <v>2</v>
      </c>
      <c r="X9" s="98" t="s">
        <v>3</v>
      </c>
      <c r="Y9" s="98"/>
      <c r="Z9" s="71" t="s">
        <v>8</v>
      </c>
      <c r="AA9" s="71"/>
      <c r="AB9" s="71"/>
      <c r="AC9" s="71"/>
      <c r="AD9" s="77"/>
      <c r="AE9" s="71"/>
      <c r="AF9" s="71"/>
      <c r="AG9" s="71"/>
      <c r="AH9" s="78" t="s">
        <v>33</v>
      </c>
      <c r="AI9" s="71"/>
      <c r="AJ9" s="71"/>
      <c r="AK9" s="71"/>
      <c r="AL9" s="71"/>
      <c r="AM9" s="71"/>
      <c r="AN9" s="71" t="str">
        <f>AI10</f>
        <v>Polen</v>
      </c>
      <c r="AO9" s="71" t="str">
        <f>AI11</f>
        <v>Griechenland</v>
      </c>
      <c r="AP9" s="71" t="str">
        <f>AI12</f>
        <v>Russland</v>
      </c>
      <c r="AQ9" s="71" t="str">
        <f>AI13</f>
        <v>Tschechien</v>
      </c>
      <c r="AR9" s="71"/>
      <c r="AS9" s="78" t="s">
        <v>33</v>
      </c>
      <c r="AT9" s="71"/>
      <c r="AU9" s="71"/>
      <c r="AV9" s="71"/>
      <c r="AW9" s="71"/>
      <c r="AX9" s="71"/>
      <c r="AY9" s="71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102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105" t="s">
        <v>54</v>
      </c>
      <c r="CA9" s="105" t="s">
        <v>53</v>
      </c>
      <c r="CB9" s="105" t="s">
        <v>55</v>
      </c>
      <c r="CC9" s="105" t="s">
        <v>118</v>
      </c>
      <c r="CD9" s="105" t="s">
        <v>119</v>
      </c>
      <c r="CE9" s="105" t="s">
        <v>120</v>
      </c>
      <c r="CF9" s="171" t="s">
        <v>226</v>
      </c>
      <c r="CG9" s="98"/>
      <c r="CH9" s="120"/>
      <c r="CI9" s="105" t="s">
        <v>130</v>
      </c>
      <c r="CJ9" s="105" t="s">
        <v>131</v>
      </c>
      <c r="CK9" s="120" t="s">
        <v>132</v>
      </c>
      <c r="CL9" s="120" t="s">
        <v>133</v>
      </c>
      <c r="CM9" s="171" t="s">
        <v>227</v>
      </c>
      <c r="CN9" s="98"/>
      <c r="CO9" s="98"/>
    </row>
    <row r="10" spans="1:93" ht="24" customHeight="1" thickBot="1" x14ac:dyDescent="0.3">
      <c r="A10" s="98"/>
      <c r="B10" s="98"/>
      <c r="C10" s="8" t="s">
        <v>12</v>
      </c>
      <c r="D10" s="9"/>
      <c r="E10" s="214">
        <v>3</v>
      </c>
      <c r="F10" s="115" t="s">
        <v>13</v>
      </c>
      <c r="G10" s="214">
        <v>1</v>
      </c>
      <c r="H10" s="8" t="s">
        <v>42</v>
      </c>
      <c r="I10" s="9"/>
      <c r="J10" s="98"/>
      <c r="K10" s="98"/>
      <c r="L10" s="104">
        <f t="shared" ref="L10:L15" si="0">IF(E10-G10&gt;0,1,IF(G10=E10,0,-1))</f>
        <v>1</v>
      </c>
      <c r="M10" s="113">
        <f>IF($E10="",0,IF($E10&gt;$G10,3,IF($E10=G10,1,0)))</f>
        <v>3</v>
      </c>
      <c r="N10" s="113">
        <f>IF($G10="",0,IF($E10&gt;$G10,0,IF($E10=G10,1,3)))</f>
        <v>0</v>
      </c>
      <c r="O10" s="114"/>
      <c r="P10" s="114"/>
      <c r="Q10" s="113">
        <f>E10</f>
        <v>3</v>
      </c>
      <c r="R10" s="113">
        <f>G10</f>
        <v>1</v>
      </c>
      <c r="S10" s="113"/>
      <c r="T10" s="113"/>
      <c r="U10" s="113">
        <f>G10</f>
        <v>1</v>
      </c>
      <c r="V10" s="113">
        <f>E10</f>
        <v>3</v>
      </c>
      <c r="W10" s="113"/>
      <c r="X10" s="113"/>
      <c r="Y10" s="98"/>
      <c r="Z10" s="179">
        <f>M16</f>
        <v>7</v>
      </c>
      <c r="AA10" s="179">
        <f>Q16</f>
        <v>6</v>
      </c>
      <c r="AB10" s="179">
        <f>U16</f>
        <v>2</v>
      </c>
      <c r="AC10" s="179">
        <f>AA10-AB10</f>
        <v>4</v>
      </c>
      <c r="AD10" s="180"/>
      <c r="AE10" s="180"/>
      <c r="AF10" s="180"/>
      <c r="AG10" s="181">
        <f>Z10*100000+AA10*10-AB10*9</f>
        <v>700042</v>
      </c>
      <c r="AH10" s="182">
        <f>IF(AG10="","",RANK(AG10,AG10:AG13,0)+ROW(A1)%%)</f>
        <v>1.0001</v>
      </c>
      <c r="AI10" s="182" t="str">
        <f>C10</f>
        <v>Polen</v>
      </c>
      <c r="AJ10" s="179">
        <f t="shared" ref="AJ10:AL13" si="1">Z10</f>
        <v>7</v>
      </c>
      <c r="AK10" s="179">
        <f t="shared" si="1"/>
        <v>6</v>
      </c>
      <c r="AL10" s="179">
        <f t="shared" si="1"/>
        <v>2</v>
      </c>
      <c r="AM10" s="71"/>
      <c r="AN10" s="175"/>
      <c r="AO10" s="176">
        <f>IF(AJ11=AJ10,IF(G10&gt;E10,1000,0),0)</f>
        <v>0</v>
      </c>
      <c r="AP10" s="176">
        <f>IF(AJ12=AJ10,IF(G12&gt;E12,1000,0),0)</f>
        <v>0</v>
      </c>
      <c r="AQ10" s="176">
        <f>IF(AJ13=AJ10,IF(G14&gt;E14,1000,0),0)</f>
        <v>0</v>
      </c>
      <c r="AR10" s="176">
        <f>AN14</f>
        <v>700042</v>
      </c>
      <c r="AS10" s="80">
        <f>ROUND(IF(AR10="","",RANK(AR10,AR10:AR13,0)+ROW(A1)%%),0)</f>
        <v>1</v>
      </c>
      <c r="AT10" s="71" t="str">
        <f t="shared" ref="AT10:AW13" si="2">AI10</f>
        <v>Polen</v>
      </c>
      <c r="AU10" s="71">
        <f t="shared" si="2"/>
        <v>7</v>
      </c>
      <c r="AV10" s="71">
        <f t="shared" si="2"/>
        <v>6</v>
      </c>
      <c r="AW10" s="71">
        <f t="shared" si="2"/>
        <v>2</v>
      </c>
      <c r="AX10" s="85"/>
      <c r="AY10" s="85"/>
      <c r="AZ10" s="98"/>
      <c r="BA10" s="17">
        <v>1</v>
      </c>
      <c r="BB10" s="215" t="str">
        <f>IF(E10="",C10,VLOOKUP(1,AS10:AT13,2,FALSE))</f>
        <v>Polen</v>
      </c>
      <c r="BC10" s="18"/>
      <c r="BD10" s="19">
        <f>VLOOKUP(1,AS10:AW13,3,FALSE)</f>
        <v>7</v>
      </c>
      <c r="BE10" s="20">
        <f>VLOOKUP(1,AS10:AW13,4,FALSE)</f>
        <v>6</v>
      </c>
      <c r="BF10" s="116" t="s">
        <v>13</v>
      </c>
      <c r="BG10" s="20">
        <f>VLOOKUP(1,AS10:AW13,5,FALSE)</f>
        <v>2</v>
      </c>
      <c r="BH10" s="21" t="s">
        <v>21</v>
      </c>
      <c r="BI10" s="98"/>
      <c r="BJ10" s="102"/>
      <c r="BK10" s="21" t="s">
        <v>21</v>
      </c>
      <c r="BL10" s="8" t="str">
        <f>BB10</f>
        <v>Polen</v>
      </c>
      <c r="BM10" s="18"/>
      <c r="BN10" s="214">
        <v>2</v>
      </c>
      <c r="BO10" s="116" t="s">
        <v>13</v>
      </c>
      <c r="BP10" s="214">
        <v>1</v>
      </c>
      <c r="BQ10" s="32" t="str">
        <f>BB22</f>
        <v>Niederlande</v>
      </c>
      <c r="BR10" s="35"/>
      <c r="BS10" s="38" t="s">
        <v>24</v>
      </c>
      <c r="BT10" s="98"/>
      <c r="BU10" s="214"/>
      <c r="BV10" s="116" t="s">
        <v>13</v>
      </c>
      <c r="BW10" s="214"/>
      <c r="BX10" s="98"/>
      <c r="BY10" s="98"/>
      <c r="BZ10" s="98">
        <f>IF(E10&gt;G10,IF(Spielplan!E10&gt;Spielplan!G10,Punktemodus!$B$3,0),0)</f>
        <v>0</v>
      </c>
      <c r="CA10" s="98">
        <f>IF(E10=G10,IF(Spielplan!E10=Spielplan!G10,Punktemodus!$B$3,0),0)</f>
        <v>0</v>
      </c>
      <c r="CB10" s="98">
        <f>IF(E10&lt;G10,IF(Spielplan!E10&lt;Spielplan!G10,Punktemodus!$B$3,0),0)</f>
        <v>0</v>
      </c>
      <c r="CC10" s="98">
        <f>IF(E10=Spielplan!E10,Punktemodus!$B$7,0)</f>
        <v>0</v>
      </c>
      <c r="CD10" s="98">
        <f>IF(G10=Spielplan!G10,Punktemodus!$B$7,0)</f>
        <v>1</v>
      </c>
      <c r="CE10" s="98">
        <f>IF(E10=Spielplan!E10,IF(G10=Spielplan!G10,Punktemodus!$B$5,0),0)</f>
        <v>0</v>
      </c>
      <c r="CF10" s="117">
        <f>IF(Spielplan!E10&lt;&gt;"",SUM(BZ10:CE10),0)</f>
        <v>1</v>
      </c>
      <c r="CG10" s="98"/>
      <c r="CH10" s="105" t="s">
        <v>122</v>
      </c>
      <c r="CI10" s="98" t="str">
        <f>BL10</f>
        <v>Polen</v>
      </c>
      <c r="CJ10" s="98" t="str">
        <f>Spielplan!BL10</f>
        <v>Tschechien</v>
      </c>
      <c r="CK10" s="98">
        <f>IF(CI10=CJ10,Punktemodus!$B$11,0)</f>
        <v>0</v>
      </c>
      <c r="CL10" s="98">
        <f>IF(CJ10=CI11,Punktemodus!$B$13,0)</f>
        <v>0</v>
      </c>
      <c r="CM10" s="117">
        <f>IF(Spielplan!$G$48&lt;&gt;"",CK10+CL10+CK11+CL11,0)</f>
        <v>0</v>
      </c>
      <c r="CN10" s="98"/>
      <c r="CO10" s="98"/>
    </row>
    <row r="11" spans="1:93" ht="24" customHeight="1" thickBot="1" x14ac:dyDescent="0.35">
      <c r="A11" s="98"/>
      <c r="B11" s="98"/>
      <c r="C11" s="13" t="s">
        <v>41</v>
      </c>
      <c r="D11" s="14"/>
      <c r="E11" s="214">
        <v>2</v>
      </c>
      <c r="F11" s="115" t="s">
        <v>13</v>
      </c>
      <c r="G11" s="214">
        <v>0</v>
      </c>
      <c r="H11" s="13" t="s">
        <v>17</v>
      </c>
      <c r="I11" s="14"/>
      <c r="J11" s="98"/>
      <c r="K11" s="98"/>
      <c r="L11" s="104">
        <f t="shared" si="0"/>
        <v>1</v>
      </c>
      <c r="M11" s="113"/>
      <c r="N11" s="113"/>
      <c r="O11" s="113">
        <f>IF($E11="",0,IF($E11&gt;$G11,3,IF($E11=$G11,1,0)))</f>
        <v>3</v>
      </c>
      <c r="P11" s="113">
        <f>IF($G11="",0,IF($E11&gt;$G11,0,IF($E11=$G11,1,3)))</f>
        <v>0</v>
      </c>
      <c r="Q11" s="113"/>
      <c r="R11" s="113"/>
      <c r="S11" s="113">
        <f>E11</f>
        <v>2</v>
      </c>
      <c r="T11" s="113">
        <f>G11</f>
        <v>0</v>
      </c>
      <c r="U11" s="113"/>
      <c r="V11" s="113"/>
      <c r="W11" s="113">
        <f>G11</f>
        <v>0</v>
      </c>
      <c r="X11" s="113">
        <f>E11</f>
        <v>2</v>
      </c>
      <c r="Y11" s="98"/>
      <c r="Z11" s="98">
        <f>N16</f>
        <v>1</v>
      </c>
      <c r="AA11" s="98">
        <f>R16</f>
        <v>1</v>
      </c>
      <c r="AB11" s="98">
        <f>V16</f>
        <v>4</v>
      </c>
      <c r="AC11" s="98">
        <f>AA11-AB11</f>
        <v>-3</v>
      </c>
      <c r="AD11" s="104"/>
      <c r="AE11" s="104"/>
      <c r="AF11" s="104"/>
      <c r="AG11" s="181">
        <f>Z11*100000+AA11*10-AB11*9</f>
        <v>99974</v>
      </c>
      <c r="AH11" s="107">
        <f>IF(AG11="","",RANK(AG11,AG10:AG13,0)+ROW(A1)%%)</f>
        <v>3.0001000000000002</v>
      </c>
      <c r="AI11" s="107" t="str">
        <f>H10</f>
        <v>Griechenland</v>
      </c>
      <c r="AJ11" s="98">
        <f t="shared" si="1"/>
        <v>1</v>
      </c>
      <c r="AK11" s="98">
        <f t="shared" si="1"/>
        <v>1</v>
      </c>
      <c r="AL11" s="98">
        <f t="shared" si="1"/>
        <v>4</v>
      </c>
      <c r="AM11" s="71"/>
      <c r="AN11" s="176">
        <f>IF(AJ10=AJ11,IF(E10&gt;G10,1000,0),0)</f>
        <v>0</v>
      </c>
      <c r="AO11" s="175"/>
      <c r="AP11" s="176">
        <f>IF(AJ12=AJ11,IF(G15&gt;E15,1000,0),0)</f>
        <v>0</v>
      </c>
      <c r="AQ11" s="176">
        <f>IF(AJ13=AJ11,IF(G13&gt;E13,1000,0),0)</f>
        <v>0</v>
      </c>
      <c r="AR11" s="176">
        <f>AO14</f>
        <v>99974</v>
      </c>
      <c r="AS11" s="80">
        <f>ROUND(IF(AR11="","",RANK(AR11,AR10:AR13,0)+ROW(A1)%%),0)</f>
        <v>3</v>
      </c>
      <c r="AT11" s="71" t="str">
        <f t="shared" si="2"/>
        <v>Griechenland</v>
      </c>
      <c r="AU11" s="71">
        <f t="shared" si="2"/>
        <v>1</v>
      </c>
      <c r="AV11" s="71">
        <f t="shared" si="2"/>
        <v>1</v>
      </c>
      <c r="AW11" s="71">
        <f t="shared" si="2"/>
        <v>4</v>
      </c>
      <c r="AX11" s="71"/>
      <c r="AY11" s="71"/>
      <c r="AZ11" s="98"/>
      <c r="BA11" s="27">
        <v>2</v>
      </c>
      <c r="BB11" s="216" t="str">
        <f>IF(G10="",H10,VLOOKUP(2,AS10:AT13,2,FALSE))</f>
        <v>Russland</v>
      </c>
      <c r="BC11" s="28"/>
      <c r="BD11" s="29">
        <f>VLOOKUP(2,AS10:AW13,3,FALSE)</f>
        <v>7</v>
      </c>
      <c r="BE11" s="30">
        <f>VLOOKUP(2,AS10:AW13,4,FALSE)</f>
        <v>4</v>
      </c>
      <c r="BF11" s="116" t="s">
        <v>13</v>
      </c>
      <c r="BG11" s="30">
        <f>VLOOKUP(2,AS10:AW13,5,FALSE)</f>
        <v>1</v>
      </c>
      <c r="BH11" s="31" t="s">
        <v>22</v>
      </c>
      <c r="BI11" s="98"/>
      <c r="BJ11" s="102"/>
      <c r="BK11" s="112" t="s">
        <v>109</v>
      </c>
      <c r="BL11" s="98"/>
      <c r="BM11" s="98"/>
      <c r="BN11" s="107"/>
      <c r="BO11" s="98"/>
      <c r="BP11" s="228"/>
      <c r="BQ11" s="98"/>
      <c r="BR11" s="98"/>
      <c r="BS11" s="98"/>
      <c r="BT11" s="98"/>
      <c r="BU11" s="107"/>
      <c r="BV11" s="98"/>
      <c r="BW11" s="107"/>
      <c r="BX11" s="98"/>
      <c r="BY11" s="98"/>
      <c r="BZ11" s="98">
        <f>IF(E11&gt;G11,IF(Spielplan!E11&gt;Spielplan!G11,Punktemodus!$B$3,0),0)</f>
        <v>5</v>
      </c>
      <c r="CA11" s="98">
        <f>IF(E11=G11,IF(Spielplan!E11=Spielplan!G11,Punktemodus!$B$3,0),0)</f>
        <v>0</v>
      </c>
      <c r="CB11" s="98">
        <f>IF(E11&lt;G11,IF(Spielplan!E11&lt;Spielplan!G11,Punktemodus!$B$3,0),0)</f>
        <v>0</v>
      </c>
      <c r="CC11" s="98">
        <f>IF(E11=Spielplan!E11,Punktemodus!$B$7,0)</f>
        <v>0</v>
      </c>
      <c r="CD11" s="98">
        <f>IF(G11=Spielplan!G11,Punktemodus!$B$7,0)</f>
        <v>0</v>
      </c>
      <c r="CE11" s="98">
        <f>IF(E11=Spielplan!E11,IF(G11=Spielplan!G11,Punktemodus!$B$5,0),0)</f>
        <v>0</v>
      </c>
      <c r="CF11" s="117">
        <f>IF(Spielplan!E11&lt;&gt;"",SUM(BZ11:CE11),0)</f>
        <v>5</v>
      </c>
      <c r="CG11" s="98"/>
      <c r="CH11" s="105" t="s">
        <v>124</v>
      </c>
      <c r="CI11" s="98" t="str">
        <f>BQ12</f>
        <v>Russland</v>
      </c>
      <c r="CJ11" s="98" t="str">
        <f>Spielplan!BQ12</f>
        <v>Griechenland</v>
      </c>
      <c r="CK11" s="98">
        <f>IF(CI11=CJ11,Punktemodus!$B$11,0)</f>
        <v>0</v>
      </c>
      <c r="CL11" s="98">
        <f>IF(CJ11=CI10,Punktemodus!$B$13,0)</f>
        <v>0</v>
      </c>
      <c r="CM11" s="171" t="s">
        <v>227</v>
      </c>
      <c r="CN11" s="98"/>
      <c r="CO11" s="98"/>
    </row>
    <row r="12" spans="1:93" ht="24" customHeight="1" thickBot="1" x14ac:dyDescent="0.3">
      <c r="A12" s="98"/>
      <c r="B12" s="98"/>
      <c r="C12" s="8" t="str">
        <f>C10</f>
        <v>Polen</v>
      </c>
      <c r="D12" s="9"/>
      <c r="E12" s="214">
        <v>1</v>
      </c>
      <c r="F12" s="115" t="s">
        <v>13</v>
      </c>
      <c r="G12" s="214">
        <v>1</v>
      </c>
      <c r="H12" s="8" t="str">
        <f>C11</f>
        <v>Russland</v>
      </c>
      <c r="I12" s="9"/>
      <c r="J12" s="98"/>
      <c r="K12" s="98"/>
      <c r="L12" s="104">
        <f t="shared" si="0"/>
        <v>0</v>
      </c>
      <c r="M12" s="113">
        <f>IF($E12="",0,IF($E12&gt;$G12,3,IF($E12=G12,1,0)))</f>
        <v>1</v>
      </c>
      <c r="N12" s="113"/>
      <c r="O12" s="113">
        <f>IF($G12="",0,IF($E12&gt;$G12,0,IF($E12=$G12,1,3)))</f>
        <v>1</v>
      </c>
      <c r="P12" s="113"/>
      <c r="Q12" s="113">
        <f>E12</f>
        <v>1</v>
      </c>
      <c r="R12" s="113"/>
      <c r="S12" s="113">
        <f>G12</f>
        <v>1</v>
      </c>
      <c r="T12" s="113"/>
      <c r="U12" s="113">
        <f>G12</f>
        <v>1</v>
      </c>
      <c r="V12" s="113"/>
      <c r="W12" s="113">
        <f>E12</f>
        <v>1</v>
      </c>
      <c r="X12" s="113"/>
      <c r="Y12" s="98"/>
      <c r="Z12" s="186">
        <f>O16</f>
        <v>7</v>
      </c>
      <c r="AA12" s="186">
        <f>S16</f>
        <v>4</v>
      </c>
      <c r="AB12" s="186">
        <f>W16</f>
        <v>1</v>
      </c>
      <c r="AC12" s="186">
        <f>AA12-AB12</f>
        <v>3</v>
      </c>
      <c r="AD12" s="187"/>
      <c r="AE12" s="187"/>
      <c r="AF12" s="187"/>
      <c r="AG12" s="181">
        <f>Z12*100000+AA12*10-AB12*9</f>
        <v>700031</v>
      </c>
      <c r="AH12" s="188">
        <f>IF(AG12="","",RANK(AG12,AG10:AG13,0)+ROW(A1)%%)</f>
        <v>2.0001000000000002</v>
      </c>
      <c r="AI12" s="188" t="str">
        <f>C11</f>
        <v>Russland</v>
      </c>
      <c r="AJ12" s="186">
        <f t="shared" si="1"/>
        <v>7</v>
      </c>
      <c r="AK12" s="186">
        <f t="shared" si="1"/>
        <v>4</v>
      </c>
      <c r="AL12" s="186">
        <f t="shared" si="1"/>
        <v>1</v>
      </c>
      <c r="AM12" s="71"/>
      <c r="AN12" s="176">
        <f>IF(AJ10=AK12,IF(E12&gt;G12,1000,0),0)</f>
        <v>0</v>
      </c>
      <c r="AO12" s="176">
        <f>IF(AJ11=AJ12,IF(E15&gt;G15,1000,0),0)</f>
        <v>0</v>
      </c>
      <c r="AP12" s="175"/>
      <c r="AQ12" s="176">
        <f>IF(AJ13=AJ12,IF(G11&gt;E11,1000,0),0)</f>
        <v>0</v>
      </c>
      <c r="AR12" s="176">
        <f>AP14</f>
        <v>700031</v>
      </c>
      <c r="AS12" s="80">
        <f>ROUND(IF(AR12="","",RANK(AR12,AR10:AR13,0)+ROW(A1)%%),0)</f>
        <v>2</v>
      </c>
      <c r="AT12" s="71" t="str">
        <f t="shared" si="2"/>
        <v>Russland</v>
      </c>
      <c r="AU12" s="71">
        <f t="shared" si="2"/>
        <v>7</v>
      </c>
      <c r="AV12" s="71">
        <f t="shared" si="2"/>
        <v>4</v>
      </c>
      <c r="AW12" s="71">
        <f t="shared" si="2"/>
        <v>1</v>
      </c>
      <c r="AX12" s="71"/>
      <c r="AY12" s="71"/>
      <c r="AZ12" s="98"/>
      <c r="BA12" s="122">
        <v>3</v>
      </c>
      <c r="BB12" s="226" t="str">
        <f>IF(E11="",C11,VLOOKUP(3,AS10:AT13,2,FALSE))</f>
        <v>Griechenland</v>
      </c>
      <c r="BC12" s="123"/>
      <c r="BD12" s="124">
        <f>VLOOKUP(3,AS10:AW13,3,FALSE)</f>
        <v>1</v>
      </c>
      <c r="BE12" s="124">
        <f>VLOOKUP(3,AS10:AW13,4,FALSE)</f>
        <v>1</v>
      </c>
      <c r="BF12" s="116" t="s">
        <v>13</v>
      </c>
      <c r="BG12" s="124">
        <f>VLOOKUP(3,AS10:AW13,5,FALSE)</f>
        <v>4</v>
      </c>
      <c r="BH12" s="98"/>
      <c r="BI12" s="98"/>
      <c r="BJ12" s="102"/>
      <c r="BK12" s="47" t="s">
        <v>23</v>
      </c>
      <c r="BL12" s="39" t="str">
        <f>BB21</f>
        <v>Deutschland</v>
      </c>
      <c r="BM12" s="42"/>
      <c r="BN12" s="214">
        <v>2</v>
      </c>
      <c r="BO12" s="116" t="s">
        <v>13</v>
      </c>
      <c r="BP12" s="214">
        <v>0</v>
      </c>
      <c r="BQ12" s="12" t="str">
        <f>BB11</f>
        <v>Russland</v>
      </c>
      <c r="BR12" s="28"/>
      <c r="BS12" s="31" t="s">
        <v>22</v>
      </c>
      <c r="BT12" s="98"/>
      <c r="BU12" s="214"/>
      <c r="BV12" s="116" t="s">
        <v>13</v>
      </c>
      <c r="BW12" s="214"/>
      <c r="BX12" s="98"/>
      <c r="BY12" s="98"/>
      <c r="BZ12" s="98">
        <f>IF(E12&gt;G12,IF(Spielplan!E12&gt;Spielplan!G12,Punktemodus!$B$3,0),0)</f>
        <v>0</v>
      </c>
      <c r="CA12" s="98">
        <f>IF(E12=G12,IF(Spielplan!E12=Spielplan!G12,Punktemodus!$B$3,0),0)</f>
        <v>5</v>
      </c>
      <c r="CB12" s="98">
        <f>IF(E12&lt;G12,IF(Spielplan!E12&lt;Spielplan!G12,Punktemodus!$B$3,0),0)</f>
        <v>0</v>
      </c>
      <c r="CC12" s="98">
        <f>IF(E12=Spielplan!E12,Punktemodus!$B$7,0)</f>
        <v>1</v>
      </c>
      <c r="CD12" s="98">
        <f>IF(G12=Spielplan!G12,Punktemodus!$B$7,0)</f>
        <v>1</v>
      </c>
      <c r="CE12" s="98">
        <f>IF(E12=Spielplan!E12,IF(G12=Spielplan!G12,Punktemodus!$B$5,0),0)</f>
        <v>2</v>
      </c>
      <c r="CF12" s="117">
        <f>IF(Spielplan!E12&lt;&gt;"",SUM(BZ12:CE12),0)</f>
        <v>9</v>
      </c>
      <c r="CG12" s="98"/>
      <c r="CH12" s="105" t="s">
        <v>123</v>
      </c>
      <c r="CI12" s="98" t="str">
        <f>BL12</f>
        <v>Deutschland</v>
      </c>
      <c r="CJ12" s="98" t="str">
        <f>Spielplan!BL12</f>
        <v>Deutschland</v>
      </c>
      <c r="CK12" s="98">
        <f>IF(CI12=CJ12,Punktemodus!$B$11,0)</f>
        <v>7</v>
      </c>
      <c r="CL12" s="98">
        <f>IF(CJ12=CI13,Punktemodus!$B$13,0)</f>
        <v>0</v>
      </c>
      <c r="CM12" s="117">
        <f>IF(Spielplan!$G$48&lt;&gt;"",CK12+CL12+CK13+CL13,0)</f>
        <v>7</v>
      </c>
      <c r="CN12" s="98"/>
      <c r="CO12" s="98"/>
    </row>
    <row r="13" spans="1:93" ht="24" customHeight="1" thickBot="1" x14ac:dyDescent="0.35">
      <c r="A13" s="98"/>
      <c r="B13" s="98"/>
      <c r="C13" s="13" t="str">
        <f>H10</f>
        <v>Griechenland</v>
      </c>
      <c r="D13" s="14"/>
      <c r="E13" s="214">
        <v>0</v>
      </c>
      <c r="F13" s="115" t="s">
        <v>13</v>
      </c>
      <c r="G13" s="214">
        <v>0</v>
      </c>
      <c r="H13" s="13" t="str">
        <f>H11</f>
        <v>Tschechien</v>
      </c>
      <c r="I13" s="14"/>
      <c r="J13" s="98"/>
      <c r="K13" s="98"/>
      <c r="L13" s="104">
        <f t="shared" si="0"/>
        <v>0</v>
      </c>
      <c r="M13" s="113"/>
      <c r="N13" s="113">
        <f>IF($E13="",0,IF($E13&gt;$G13,3,IF($E13=$G13,1,0)))</f>
        <v>1</v>
      </c>
      <c r="O13" s="113"/>
      <c r="P13" s="113">
        <f>IF($G13="",0,IF($E13&gt;$G13,0,IF($E13=$G13,1,3)))</f>
        <v>1</v>
      </c>
      <c r="Q13" s="113"/>
      <c r="R13" s="113">
        <f>E13</f>
        <v>0</v>
      </c>
      <c r="S13" s="113"/>
      <c r="T13" s="113">
        <f>G13</f>
        <v>0</v>
      </c>
      <c r="U13" s="113"/>
      <c r="V13" s="113">
        <f>G13</f>
        <v>0</v>
      </c>
      <c r="W13" s="113"/>
      <c r="X13" s="113">
        <f>E13</f>
        <v>0</v>
      </c>
      <c r="Y13" s="98"/>
      <c r="Z13" s="183">
        <f>P16</f>
        <v>1</v>
      </c>
      <c r="AA13" s="183">
        <f>T16</f>
        <v>0</v>
      </c>
      <c r="AB13" s="183">
        <f>X16</f>
        <v>4</v>
      </c>
      <c r="AC13" s="183">
        <f>AA13-AB13</f>
        <v>-4</v>
      </c>
      <c r="AD13" s="184"/>
      <c r="AE13" s="184"/>
      <c r="AF13" s="184"/>
      <c r="AG13" s="181">
        <f>Z13*100000+AA13*10-AB13*9</f>
        <v>99964</v>
      </c>
      <c r="AH13" s="185">
        <f>IF(AG13="","",RANK(AG13,AG10:AG13,0)+ROW(A1)%%)</f>
        <v>4.0000999999999998</v>
      </c>
      <c r="AI13" s="185" t="str">
        <f>H11</f>
        <v>Tschechien</v>
      </c>
      <c r="AJ13" s="183">
        <f t="shared" si="1"/>
        <v>1</v>
      </c>
      <c r="AK13" s="183">
        <f t="shared" si="1"/>
        <v>0</v>
      </c>
      <c r="AL13" s="183">
        <f t="shared" si="1"/>
        <v>4</v>
      </c>
      <c r="AM13" s="71"/>
      <c r="AN13" s="176">
        <f>IF(AJ10=AJ13,IF(E14&gt;G14,1000,0),0)</f>
        <v>0</v>
      </c>
      <c r="AO13" s="176">
        <f>IF(AJ11=AJ13,IF(E13&gt;G13,1000,0),0)</f>
        <v>0</v>
      </c>
      <c r="AP13" s="176">
        <f>IF(AJ12=AJ13,IF(E11&gt;G11,1000,0),0)</f>
        <v>0</v>
      </c>
      <c r="AQ13" s="175"/>
      <c r="AR13" s="176">
        <f>AQ14</f>
        <v>99964</v>
      </c>
      <c r="AS13" s="80">
        <f>ROUND(IF(AR13="","",RANK(AR13,AR10:AR13,0)+ROW(L4)%%),0)</f>
        <v>4</v>
      </c>
      <c r="AT13" s="71" t="str">
        <f t="shared" si="2"/>
        <v>Tschechien</v>
      </c>
      <c r="AU13" s="71">
        <f t="shared" si="2"/>
        <v>1</v>
      </c>
      <c r="AV13" s="71">
        <f t="shared" si="2"/>
        <v>0</v>
      </c>
      <c r="AW13" s="71">
        <f t="shared" si="2"/>
        <v>4</v>
      </c>
      <c r="AX13" s="71"/>
      <c r="AY13" s="71"/>
      <c r="AZ13" s="98"/>
      <c r="BA13" s="122">
        <v>4</v>
      </c>
      <c r="BB13" s="226" t="str">
        <f>IF(G11="",H11,VLOOKUP(4,AS10:AT13,2,FALSE))</f>
        <v>Tschechien</v>
      </c>
      <c r="BC13" s="123"/>
      <c r="BD13" s="124">
        <f>VLOOKUP(4,AS10:AW13,3,FALSE)</f>
        <v>1</v>
      </c>
      <c r="BE13" s="124">
        <f>VLOOKUP(4,AS10:AW13,4,FALSE)</f>
        <v>0</v>
      </c>
      <c r="BF13" s="116" t="s">
        <v>13</v>
      </c>
      <c r="BG13" s="124">
        <f>VLOOKUP(4,AS10:AW13,5,FALSE)</f>
        <v>4</v>
      </c>
      <c r="BH13" s="98"/>
      <c r="BI13" s="98"/>
      <c r="BJ13" s="102"/>
      <c r="BK13" s="112" t="s">
        <v>110</v>
      </c>
      <c r="BL13" s="98"/>
      <c r="BM13" s="98"/>
      <c r="BN13" s="107"/>
      <c r="BO13" s="98"/>
      <c r="BP13" s="228"/>
      <c r="BQ13" s="98"/>
      <c r="BR13" s="98"/>
      <c r="BS13" s="98"/>
      <c r="BT13" s="98"/>
      <c r="BU13" s="107"/>
      <c r="BV13" s="98"/>
      <c r="BW13" s="107"/>
      <c r="BX13" s="98"/>
      <c r="BY13" s="98"/>
      <c r="BZ13" s="98">
        <f>IF(E13&gt;G13,IF(Spielplan!E13&gt;Spielplan!G13,Punktemodus!$B$3,0),0)</f>
        <v>0</v>
      </c>
      <c r="CA13" s="98">
        <f>IF(E13=G13,IF(Spielplan!E13=Spielplan!G13,Punktemodus!$B$3,0),0)</f>
        <v>0</v>
      </c>
      <c r="CB13" s="98">
        <f>IF(E13&lt;G13,IF(Spielplan!E13&lt;Spielplan!G13,Punktemodus!$B$3,0),0)</f>
        <v>0</v>
      </c>
      <c r="CC13" s="98">
        <f>IF(E13=Spielplan!E13,Punktemodus!$B$7,0)</f>
        <v>0</v>
      </c>
      <c r="CD13" s="98">
        <f>IF(G13=Spielplan!G13,Punktemodus!$B$7,0)</f>
        <v>0</v>
      </c>
      <c r="CE13" s="98">
        <f>IF(E13=Spielplan!E13,IF(G13=Spielplan!G13,Punktemodus!$B$5,0),0)</f>
        <v>0</v>
      </c>
      <c r="CF13" s="117">
        <f>IF(Spielplan!E13&lt;&gt;"",SUM(BZ13:CE13),0)</f>
        <v>0</v>
      </c>
      <c r="CG13" s="98"/>
      <c r="CH13" s="105" t="s">
        <v>125</v>
      </c>
      <c r="CI13" s="98" t="str">
        <f>BQ10</f>
        <v>Niederlande</v>
      </c>
      <c r="CJ13" s="98" t="str">
        <f>Spielplan!BQ10</f>
        <v>Portugal</v>
      </c>
      <c r="CK13" s="98">
        <f>IF(CI13=CJ13,Punktemodus!$B$11,0)</f>
        <v>0</v>
      </c>
      <c r="CL13" s="98">
        <f>IF(CJ13=CI12,Punktemodus!$B$13,0)</f>
        <v>0</v>
      </c>
      <c r="CM13" s="171" t="s">
        <v>227</v>
      </c>
      <c r="CN13" s="98"/>
      <c r="CO13" s="98"/>
    </row>
    <row r="14" spans="1:93" ht="24" customHeight="1" thickBot="1" x14ac:dyDescent="0.3">
      <c r="A14" s="98"/>
      <c r="B14" s="98"/>
      <c r="C14" s="8" t="str">
        <f>C10</f>
        <v>Polen</v>
      </c>
      <c r="D14" s="9"/>
      <c r="E14" s="214">
        <v>2</v>
      </c>
      <c r="F14" s="115" t="s">
        <v>13</v>
      </c>
      <c r="G14" s="214">
        <v>0</v>
      </c>
      <c r="H14" s="8" t="str">
        <f>H11</f>
        <v>Tschechien</v>
      </c>
      <c r="I14" s="9"/>
      <c r="J14" s="98"/>
      <c r="K14" s="98"/>
      <c r="L14" s="104">
        <f t="shared" si="0"/>
        <v>1</v>
      </c>
      <c r="M14" s="113">
        <f>IF($E14="",0,IF($E14&gt;$G14,3,IF($E14=G14,1,0)))</f>
        <v>3</v>
      </c>
      <c r="N14" s="113"/>
      <c r="O14" s="113"/>
      <c r="P14" s="113">
        <f>IF($G14="",0,IF($E14&gt;$G14,0,IF($E14=$G14,1,3)))</f>
        <v>0</v>
      </c>
      <c r="Q14" s="113">
        <f>E14</f>
        <v>2</v>
      </c>
      <c r="R14" s="113"/>
      <c r="S14" s="113"/>
      <c r="T14" s="113">
        <f>G14</f>
        <v>0</v>
      </c>
      <c r="U14" s="113">
        <f>G14</f>
        <v>0</v>
      </c>
      <c r="V14" s="113"/>
      <c r="W14" s="113"/>
      <c r="X14" s="113">
        <f>E14</f>
        <v>2</v>
      </c>
      <c r="Y14" s="98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76">
        <f>AG10+SUM(AN10:AN13)</f>
        <v>700042</v>
      </c>
      <c r="AO14" s="176">
        <f>AG11+SUM(AO10:AO13)</f>
        <v>99974</v>
      </c>
      <c r="AP14" s="176">
        <f>AG12+SUM(AP10:AP13)</f>
        <v>700031</v>
      </c>
      <c r="AQ14" s="176">
        <f>AG13+SUM(AQ10:AQ13)</f>
        <v>99964</v>
      </c>
      <c r="AR14" s="86"/>
      <c r="AS14" s="87"/>
      <c r="AT14" s="87"/>
      <c r="AU14" s="71"/>
      <c r="AV14" s="71"/>
      <c r="AW14" s="71"/>
      <c r="AX14" s="71"/>
      <c r="AY14" s="71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102"/>
      <c r="BK14" s="51" t="s">
        <v>25</v>
      </c>
      <c r="BL14" s="23" t="str">
        <f>BB32</f>
        <v>Spanien</v>
      </c>
      <c r="BM14" s="24"/>
      <c r="BN14" s="214">
        <v>2</v>
      </c>
      <c r="BO14" s="116" t="s">
        <v>13</v>
      </c>
      <c r="BP14" s="214">
        <v>0</v>
      </c>
      <c r="BQ14" s="15" t="str">
        <f>BB44</f>
        <v>Frankreich</v>
      </c>
      <c r="BR14" s="48"/>
      <c r="BS14" s="68" t="s">
        <v>28</v>
      </c>
      <c r="BT14" s="98"/>
      <c r="BU14" s="214"/>
      <c r="BV14" s="116" t="s">
        <v>13</v>
      </c>
      <c r="BW14" s="214"/>
      <c r="BX14" s="98"/>
      <c r="BY14" s="98"/>
      <c r="BZ14" s="98">
        <f>IF(E14&gt;G14,IF(Spielplan!E14&gt;Spielplan!G14,Punktemodus!$B$3,0),0)</f>
        <v>0</v>
      </c>
      <c r="CA14" s="98">
        <f>IF(E14=G14,IF(Spielplan!E14=Spielplan!G14,Punktemodus!$B$3,0),0)</f>
        <v>0</v>
      </c>
      <c r="CB14" s="98">
        <f>IF(E14&lt;G14,IF(Spielplan!E14&lt;Spielplan!G14,Punktemodus!$B$3,0),0)</f>
        <v>0</v>
      </c>
      <c r="CC14" s="98">
        <f>IF(E14=Spielplan!E14,Punktemodus!$B$7,0)</f>
        <v>0</v>
      </c>
      <c r="CD14" s="98">
        <f>IF(G14=Spielplan!G14,Punktemodus!$B$7,0)</f>
        <v>0</v>
      </c>
      <c r="CE14" s="98">
        <f>IF(E14=Spielplan!E14,IF(G14=Spielplan!G14,Punktemodus!$B$5,0),0)</f>
        <v>0</v>
      </c>
      <c r="CF14" s="117">
        <f>IF(Spielplan!E14&lt;&gt;"",SUM(BZ14:CE14),0)</f>
        <v>0</v>
      </c>
      <c r="CG14" s="98"/>
      <c r="CH14" s="105" t="s">
        <v>126</v>
      </c>
      <c r="CI14" s="98" t="str">
        <f>BL14</f>
        <v>Spanien</v>
      </c>
      <c r="CJ14" s="98" t="str">
        <f>Spielplan!BL14</f>
        <v>Spanien</v>
      </c>
      <c r="CK14" s="98">
        <f>IF(CI14=CJ14,Punktemodus!$B$11,0)</f>
        <v>7</v>
      </c>
      <c r="CL14" s="98">
        <f>IF(CJ14=CI15,Punktemodus!$B$13,0)</f>
        <v>0</v>
      </c>
      <c r="CM14" s="117">
        <f>IF(Spielplan!$G$48&lt;&gt;"",CK14+CL14+CK15+CL15,0)</f>
        <v>14</v>
      </c>
      <c r="CN14" s="98"/>
      <c r="CO14" s="98"/>
    </row>
    <row r="15" spans="1:93" ht="24" customHeight="1" thickBot="1" x14ac:dyDescent="0.35">
      <c r="A15" s="98"/>
      <c r="B15" s="98"/>
      <c r="C15" s="13" t="str">
        <f>H10</f>
        <v>Griechenland</v>
      </c>
      <c r="D15" s="14"/>
      <c r="E15" s="214">
        <v>0</v>
      </c>
      <c r="F15" s="115" t="s">
        <v>13</v>
      </c>
      <c r="G15" s="214">
        <v>1</v>
      </c>
      <c r="H15" s="13" t="str">
        <f>C11</f>
        <v>Russland</v>
      </c>
      <c r="I15" s="14"/>
      <c r="J15" s="98"/>
      <c r="K15" s="98"/>
      <c r="L15" s="104">
        <f t="shared" si="0"/>
        <v>-1</v>
      </c>
      <c r="M15" s="113"/>
      <c r="N15" s="113">
        <f>IF($E15="",0,IF($E15&gt;$G15,3,IF($E15=$G15,1,0)))</f>
        <v>0</v>
      </c>
      <c r="O15" s="113">
        <f>IF($G15="",0,IF($E15&gt;$G15,0,IF($E15=$G15,1,3)))</f>
        <v>3</v>
      </c>
      <c r="P15" s="113"/>
      <c r="Q15" s="113"/>
      <c r="R15" s="113">
        <f>E15</f>
        <v>0</v>
      </c>
      <c r="S15" s="113">
        <f>G15</f>
        <v>1</v>
      </c>
      <c r="T15" s="113"/>
      <c r="U15" s="113"/>
      <c r="V15" s="113">
        <f>G15</f>
        <v>1</v>
      </c>
      <c r="W15" s="113">
        <f>E15</f>
        <v>0</v>
      </c>
      <c r="X15" s="113"/>
      <c r="Y15" s="98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102"/>
      <c r="BK15" s="112" t="s">
        <v>111</v>
      </c>
      <c r="BL15" s="98"/>
      <c r="BM15" s="98"/>
      <c r="BN15" s="107"/>
      <c r="BO15" s="98"/>
      <c r="BP15" s="228"/>
      <c r="BQ15" s="98"/>
      <c r="BR15" s="98"/>
      <c r="BS15" s="98"/>
      <c r="BT15" s="98"/>
      <c r="BU15" s="107"/>
      <c r="BV15" s="98"/>
      <c r="BW15" s="107"/>
      <c r="BX15" s="98"/>
      <c r="BY15" s="98"/>
      <c r="BZ15" s="98">
        <f>IF(E15&gt;G15,IF(Spielplan!E15&gt;Spielplan!G15,Punktemodus!$B$3,0),0)</f>
        <v>0</v>
      </c>
      <c r="CA15" s="98">
        <f>IF(E15=G15,IF(Spielplan!E15=Spielplan!G15,Punktemodus!$B$3,0),0)</f>
        <v>0</v>
      </c>
      <c r="CB15" s="98">
        <f>IF(E15&lt;G15,IF(Spielplan!E15&lt;Spielplan!G15,Punktemodus!$B$3,0),0)</f>
        <v>0</v>
      </c>
      <c r="CC15" s="98">
        <f>IF(E15=Spielplan!E15,Punktemodus!$B$7,0)</f>
        <v>0</v>
      </c>
      <c r="CD15" s="98">
        <f>IF(G15=Spielplan!G15,Punktemodus!$B$7,0)</f>
        <v>0</v>
      </c>
      <c r="CE15" s="98">
        <f>IF(E15=Spielplan!E15,IF(G15=Spielplan!G15,Punktemodus!$B$5,0),0)</f>
        <v>0</v>
      </c>
      <c r="CF15" s="117">
        <f>IF(Spielplan!E15&lt;&gt;"",SUM(BZ15:CE15),0)</f>
        <v>0</v>
      </c>
      <c r="CG15" s="98"/>
      <c r="CH15" s="105" t="s">
        <v>127</v>
      </c>
      <c r="CI15" s="98" t="str">
        <f>BQ16</f>
        <v>Italien</v>
      </c>
      <c r="CJ15" s="98" t="str">
        <f>Spielplan!BQ16</f>
        <v>Italien</v>
      </c>
      <c r="CK15" s="98">
        <f>IF(CI15=CJ15,Punktemodus!$B$11,0)</f>
        <v>7</v>
      </c>
      <c r="CL15" s="98">
        <f>IF(CJ15=CI14,Punktemodus!$B$13,0)</f>
        <v>0</v>
      </c>
      <c r="CM15" s="171" t="s">
        <v>227</v>
      </c>
      <c r="CN15" s="98"/>
      <c r="CO15" s="98"/>
    </row>
    <row r="16" spans="1:93" ht="24" customHeight="1" thickBot="1" x14ac:dyDescent="0.3">
      <c r="A16" s="98"/>
      <c r="B16" s="98"/>
      <c r="C16" s="109"/>
      <c r="D16" s="98"/>
      <c r="E16" s="100"/>
      <c r="F16" s="98"/>
      <c r="G16" s="100"/>
      <c r="H16" s="98"/>
      <c r="I16" s="98"/>
      <c r="J16" s="98"/>
      <c r="K16" s="98"/>
      <c r="L16" s="98"/>
      <c r="M16" s="107">
        <f t="shared" ref="M16:X16" si="3">SUM(M10:M15)</f>
        <v>7</v>
      </c>
      <c r="N16" s="107">
        <f t="shared" si="3"/>
        <v>1</v>
      </c>
      <c r="O16" s="107">
        <f t="shared" si="3"/>
        <v>7</v>
      </c>
      <c r="P16" s="107">
        <f t="shared" si="3"/>
        <v>1</v>
      </c>
      <c r="Q16" s="107">
        <f t="shared" si="3"/>
        <v>6</v>
      </c>
      <c r="R16" s="107">
        <f t="shared" si="3"/>
        <v>1</v>
      </c>
      <c r="S16" s="107">
        <f t="shared" si="3"/>
        <v>4</v>
      </c>
      <c r="T16" s="107">
        <f t="shared" si="3"/>
        <v>0</v>
      </c>
      <c r="U16" s="107">
        <f t="shared" si="3"/>
        <v>2</v>
      </c>
      <c r="V16" s="107">
        <f t="shared" si="3"/>
        <v>4</v>
      </c>
      <c r="W16" s="107">
        <f t="shared" si="3"/>
        <v>1</v>
      </c>
      <c r="X16" s="107">
        <f t="shared" si="3"/>
        <v>4</v>
      </c>
      <c r="Y16" s="98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178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102"/>
      <c r="BK16" s="64" t="s">
        <v>27</v>
      </c>
      <c r="BL16" s="58" t="str">
        <f>BB43</f>
        <v>England</v>
      </c>
      <c r="BM16" s="61"/>
      <c r="BN16" s="214">
        <v>2</v>
      </c>
      <c r="BO16" s="116" t="s">
        <v>13</v>
      </c>
      <c r="BP16" s="214">
        <v>1</v>
      </c>
      <c r="BQ16" s="10" t="str">
        <f>BB33</f>
        <v>Italien</v>
      </c>
      <c r="BR16" s="53"/>
      <c r="BS16" s="57" t="s">
        <v>26</v>
      </c>
      <c r="BT16" s="98"/>
      <c r="BU16" s="214"/>
      <c r="BV16" s="116" t="s">
        <v>13</v>
      </c>
      <c r="BW16" s="214"/>
      <c r="BX16" s="98"/>
      <c r="BY16" s="98"/>
      <c r="BZ16" s="98"/>
      <c r="CA16" s="98"/>
      <c r="CB16" s="98"/>
      <c r="CC16" s="98"/>
      <c r="CD16" s="98"/>
      <c r="CE16" s="98"/>
      <c r="CF16" s="119">
        <f>SUM(CF10:CF15)</f>
        <v>15</v>
      </c>
      <c r="CG16" s="98"/>
      <c r="CH16" s="105" t="s">
        <v>128</v>
      </c>
      <c r="CI16" s="98" t="str">
        <f>BL16</f>
        <v>England</v>
      </c>
      <c r="CJ16" s="98" t="str">
        <f>Spielplan!BL16</f>
        <v>England</v>
      </c>
      <c r="CK16" s="98">
        <f>IF(CI16=CJ16,Punktemodus!$B$11,0)</f>
        <v>7</v>
      </c>
      <c r="CL16" s="98">
        <f>IF(CJ16=CI17,Punktemodus!$B$13,0)</f>
        <v>0</v>
      </c>
      <c r="CM16" s="117">
        <f>IF(Spielplan!$G$48&lt;&gt;"",CK16+CL16+CK17+CL17,0)</f>
        <v>14</v>
      </c>
      <c r="CN16" s="98"/>
      <c r="CO16" s="98"/>
    </row>
    <row r="17" spans="1:93" ht="24" customHeight="1" thickBot="1" x14ac:dyDescent="0.35">
      <c r="A17" s="98"/>
      <c r="B17" s="98"/>
      <c r="C17" s="98"/>
      <c r="D17" s="98"/>
      <c r="E17" s="100"/>
      <c r="F17" s="98"/>
      <c r="G17" s="100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71"/>
      <c r="AA17" s="71"/>
      <c r="AB17" s="71"/>
      <c r="AC17" s="71"/>
      <c r="AD17" s="71"/>
      <c r="AE17" s="71"/>
      <c r="AF17" s="71"/>
      <c r="AG17" s="178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102"/>
      <c r="BK17" s="112" t="s">
        <v>112</v>
      </c>
      <c r="BL17" s="98"/>
      <c r="BM17" s="98"/>
      <c r="BN17" s="107"/>
      <c r="BO17" s="98"/>
      <c r="BP17" s="107"/>
      <c r="BQ17" s="98"/>
      <c r="BR17" s="98"/>
      <c r="BS17" s="98"/>
      <c r="BT17" s="98"/>
      <c r="BU17" s="107"/>
      <c r="BV17" s="98"/>
      <c r="BW17" s="107"/>
      <c r="BX17" s="98"/>
      <c r="BY17" s="98"/>
      <c r="BZ17" s="98"/>
      <c r="CA17" s="98"/>
      <c r="CB17" s="98"/>
      <c r="CC17" s="98"/>
      <c r="CD17" s="98"/>
      <c r="CE17" s="98"/>
      <c r="CF17" s="170"/>
      <c r="CG17" s="98"/>
      <c r="CH17" s="105" t="s">
        <v>129</v>
      </c>
      <c r="CI17" s="98" t="str">
        <f>BQ14</f>
        <v>Frankreich</v>
      </c>
      <c r="CJ17" s="98" t="str">
        <f>Spielplan!BQ14</f>
        <v>Frankreich</v>
      </c>
      <c r="CK17" s="98">
        <f>IF(CI17=CJ17,Punktemodus!$B$11,0)</f>
        <v>7</v>
      </c>
      <c r="CL17" s="98">
        <f>IF(CJ17=CI16,Punktemodus!$B$13,0)</f>
        <v>0</v>
      </c>
      <c r="CM17" s="171" t="s">
        <v>228</v>
      </c>
      <c r="CN17" s="98"/>
      <c r="CO17" s="98"/>
    </row>
    <row r="18" spans="1:93" ht="24" customHeight="1" thickBot="1" x14ac:dyDescent="0.25">
      <c r="A18" s="98"/>
      <c r="B18" s="98"/>
      <c r="C18" s="98"/>
      <c r="D18" s="98"/>
      <c r="E18" s="100"/>
      <c r="F18" s="98"/>
      <c r="G18" s="100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102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170"/>
      <c r="CG18" s="98"/>
      <c r="CH18" s="98"/>
      <c r="CI18" s="98"/>
      <c r="CJ18" s="98"/>
      <c r="CK18" s="98"/>
      <c r="CL18" s="98"/>
      <c r="CM18" s="119">
        <f>SUM(CM10:CM17)</f>
        <v>35</v>
      </c>
      <c r="CN18" s="98"/>
      <c r="CO18" s="98"/>
    </row>
    <row r="19" spans="1:93" ht="24" customHeight="1" thickBot="1" x14ac:dyDescent="0.35">
      <c r="A19" s="98"/>
      <c r="B19" s="98"/>
      <c r="C19" s="103" t="s">
        <v>83</v>
      </c>
      <c r="D19" s="98"/>
      <c r="E19" s="100"/>
      <c r="F19" s="98"/>
      <c r="G19" s="100"/>
      <c r="H19" s="98"/>
      <c r="I19" s="98"/>
      <c r="J19" s="98"/>
      <c r="K19" s="98"/>
      <c r="L19" s="98"/>
      <c r="M19" s="98" t="s">
        <v>4</v>
      </c>
      <c r="N19" s="98"/>
      <c r="O19" s="98"/>
      <c r="P19" s="98"/>
      <c r="Q19" s="98" t="s">
        <v>6</v>
      </c>
      <c r="R19" s="98"/>
      <c r="S19" s="98"/>
      <c r="T19" s="98"/>
      <c r="U19" s="98" t="s">
        <v>7</v>
      </c>
      <c r="V19" s="98"/>
      <c r="W19" s="98"/>
      <c r="X19" s="98"/>
      <c r="Y19" s="98"/>
      <c r="Z19" s="71" t="s">
        <v>4</v>
      </c>
      <c r="AA19" s="71" t="s">
        <v>5</v>
      </c>
      <c r="AB19" s="71"/>
      <c r="AC19" s="71"/>
      <c r="AD19" s="77"/>
      <c r="AE19" s="71"/>
      <c r="AF19" s="71"/>
      <c r="AG19" s="177" t="s">
        <v>9</v>
      </c>
      <c r="AH19" s="78" t="s">
        <v>34</v>
      </c>
      <c r="AI19" s="71"/>
      <c r="AJ19" s="71"/>
      <c r="AK19" s="71"/>
      <c r="AL19" s="71"/>
      <c r="AM19" s="71"/>
      <c r="AN19" s="77" t="s">
        <v>36</v>
      </c>
      <c r="AO19" s="71"/>
      <c r="AP19" s="71"/>
      <c r="AQ19" s="71"/>
      <c r="AR19" s="71"/>
      <c r="AS19" s="78" t="s">
        <v>35</v>
      </c>
      <c r="AT19" s="71"/>
      <c r="AU19" s="71"/>
      <c r="AV19" s="71"/>
      <c r="AW19" s="71"/>
      <c r="AX19" s="71"/>
      <c r="AY19" s="71"/>
      <c r="AZ19" s="98"/>
      <c r="BA19" s="98"/>
      <c r="BB19" s="106" t="s">
        <v>10</v>
      </c>
      <c r="BC19" s="98"/>
      <c r="BD19" s="107" t="s">
        <v>4</v>
      </c>
      <c r="BE19" s="98"/>
      <c r="BF19" s="108" t="s">
        <v>5</v>
      </c>
      <c r="BG19" s="98"/>
      <c r="BH19" s="98"/>
      <c r="BI19" s="98"/>
      <c r="BJ19" s="102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170"/>
      <c r="CG19" s="98"/>
      <c r="CH19" s="98"/>
      <c r="CI19" s="98"/>
      <c r="CJ19" s="98"/>
      <c r="CK19" s="98"/>
      <c r="CL19" s="98"/>
      <c r="CM19" s="170"/>
      <c r="CN19" s="98"/>
      <c r="CO19" s="98"/>
    </row>
    <row r="20" spans="1:93" ht="24" customHeight="1" thickBot="1" x14ac:dyDescent="0.35">
      <c r="A20" s="98"/>
      <c r="B20" s="98"/>
      <c r="C20" s="98"/>
      <c r="D20" s="98"/>
      <c r="E20" s="100"/>
      <c r="F20" s="98"/>
      <c r="G20" s="100"/>
      <c r="H20" s="98"/>
      <c r="I20" s="98"/>
      <c r="J20" s="98"/>
      <c r="K20" s="98"/>
      <c r="L20" s="98"/>
      <c r="M20" s="98" t="s">
        <v>0</v>
      </c>
      <c r="N20" s="98" t="s">
        <v>1</v>
      </c>
      <c r="O20" s="98" t="s">
        <v>2</v>
      </c>
      <c r="P20" s="98" t="s">
        <v>3</v>
      </c>
      <c r="Q20" s="98" t="s">
        <v>0</v>
      </c>
      <c r="R20" s="98" t="s">
        <v>1</v>
      </c>
      <c r="S20" s="98" t="s">
        <v>2</v>
      </c>
      <c r="T20" s="98" t="s">
        <v>3</v>
      </c>
      <c r="U20" s="98" t="s">
        <v>0</v>
      </c>
      <c r="V20" s="98" t="s">
        <v>1</v>
      </c>
      <c r="W20" s="98" t="s">
        <v>2</v>
      </c>
      <c r="X20" s="98" t="s">
        <v>3</v>
      </c>
      <c r="Y20" s="98"/>
      <c r="Z20" s="71" t="s">
        <v>8</v>
      </c>
      <c r="AA20" s="71"/>
      <c r="AB20" s="71"/>
      <c r="AC20" s="71"/>
      <c r="AD20" s="77"/>
      <c r="AE20" s="71"/>
      <c r="AF20" s="71"/>
      <c r="AG20" s="71"/>
      <c r="AH20" s="78" t="s">
        <v>33</v>
      </c>
      <c r="AI20" s="71"/>
      <c r="AJ20" s="71"/>
      <c r="AK20" s="71"/>
      <c r="AL20" s="71"/>
      <c r="AM20" s="71"/>
      <c r="AN20" s="71" t="str">
        <f>AI21</f>
        <v>Niederlande</v>
      </c>
      <c r="AO20" s="71" t="str">
        <f>AI22</f>
        <v>Dänemark</v>
      </c>
      <c r="AP20" s="71" t="str">
        <f>AI23</f>
        <v>Deutschland</v>
      </c>
      <c r="AQ20" s="71" t="str">
        <f>AI24</f>
        <v>Portugal</v>
      </c>
      <c r="AR20" s="71"/>
      <c r="AS20" s="78" t="s">
        <v>33</v>
      </c>
      <c r="AT20" s="71"/>
      <c r="AU20" s="71"/>
      <c r="AV20" s="71"/>
      <c r="AW20" s="71"/>
      <c r="AX20" s="71"/>
      <c r="AY20" s="71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102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98"/>
      <c r="BY20" s="98"/>
      <c r="BZ20" s="105" t="s">
        <v>54</v>
      </c>
      <c r="CA20" s="105" t="s">
        <v>53</v>
      </c>
      <c r="CB20" s="105" t="s">
        <v>55</v>
      </c>
      <c r="CC20" s="105" t="s">
        <v>118</v>
      </c>
      <c r="CD20" s="105" t="s">
        <v>119</v>
      </c>
      <c r="CE20" s="105" t="s">
        <v>120</v>
      </c>
      <c r="CF20" s="171" t="s">
        <v>233</v>
      </c>
      <c r="CG20" s="98"/>
      <c r="CH20" s="98"/>
      <c r="CI20" s="105"/>
      <c r="CJ20" s="105"/>
      <c r="CK20" s="120"/>
      <c r="CL20" s="120"/>
      <c r="CM20" s="170"/>
      <c r="CN20" s="98"/>
      <c r="CO20" s="98"/>
    </row>
    <row r="21" spans="1:93" ht="24" customHeight="1" thickBot="1" x14ac:dyDescent="0.35">
      <c r="A21" s="98"/>
      <c r="B21" s="98"/>
      <c r="C21" s="39" t="s">
        <v>40</v>
      </c>
      <c r="D21" s="40"/>
      <c r="E21" s="214">
        <v>2</v>
      </c>
      <c r="F21" s="115" t="s">
        <v>13</v>
      </c>
      <c r="G21" s="214">
        <v>1</v>
      </c>
      <c r="H21" s="39" t="s">
        <v>85</v>
      </c>
      <c r="I21" s="40"/>
      <c r="J21" s="98"/>
      <c r="K21" s="98"/>
      <c r="L21" s="104">
        <f t="shared" ref="L21:L26" si="4">IF(E21-G21&gt;0,1,IF(G21=E21,0,-1))</f>
        <v>1</v>
      </c>
      <c r="M21" s="113">
        <f>IF($E21="",0,IF($E21&gt;$G21,3,IF($E21=G21,1,0)))</f>
        <v>3</v>
      </c>
      <c r="N21" s="113">
        <f>IF($G21="",0,IF($E21&gt;$G21,0,IF($E21=G21,1,3)))</f>
        <v>0</v>
      </c>
      <c r="O21" s="114"/>
      <c r="P21" s="114"/>
      <c r="Q21" s="113">
        <f>E21</f>
        <v>2</v>
      </c>
      <c r="R21" s="113">
        <f>G21</f>
        <v>1</v>
      </c>
      <c r="S21" s="113"/>
      <c r="T21" s="113"/>
      <c r="U21" s="113">
        <f>G21</f>
        <v>1</v>
      </c>
      <c r="V21" s="113">
        <f>E21</f>
        <v>2</v>
      </c>
      <c r="W21" s="113"/>
      <c r="X21" s="113"/>
      <c r="Y21" s="98"/>
      <c r="Z21" s="179">
        <f>M27</f>
        <v>7</v>
      </c>
      <c r="AA21" s="179">
        <f>Q27</f>
        <v>5</v>
      </c>
      <c r="AB21" s="179">
        <f>U27</f>
        <v>2</v>
      </c>
      <c r="AC21" s="179">
        <f>AA21-AB21</f>
        <v>3</v>
      </c>
      <c r="AD21" s="180"/>
      <c r="AE21" s="180"/>
      <c r="AF21" s="180"/>
      <c r="AG21" s="181">
        <f>Z21*100000+AA21*10-AB21*9</f>
        <v>700032</v>
      </c>
      <c r="AH21" s="182">
        <f>IF(AG21="","",RANK(AG21,AG21:AG24,0)+ROW(A12)%%)</f>
        <v>2.0011999999999999</v>
      </c>
      <c r="AI21" s="182" t="str">
        <f>C21</f>
        <v>Niederlande</v>
      </c>
      <c r="AJ21" s="179">
        <f t="shared" ref="AJ21:AJ24" si="5">Z21</f>
        <v>7</v>
      </c>
      <c r="AK21" s="179">
        <f t="shared" ref="AK21:AK24" si="6">AA21</f>
        <v>5</v>
      </c>
      <c r="AL21" s="179">
        <f t="shared" ref="AL21:AL24" si="7">AB21</f>
        <v>2</v>
      </c>
      <c r="AM21" s="71"/>
      <c r="AN21" s="175"/>
      <c r="AO21" s="176">
        <f>IF(AJ22=AJ21,IF(G21&gt;E21,1000,0),0)</f>
        <v>0</v>
      </c>
      <c r="AP21" s="176">
        <f>IF(AJ23=AJ21,IF(G23&gt;E23,1000,0),0)</f>
        <v>0</v>
      </c>
      <c r="AQ21" s="176">
        <f>IF(AJ24=AJ21,IF(G25&gt;E25,1000,0),0)</f>
        <v>0</v>
      </c>
      <c r="AR21" s="176">
        <f>AN25</f>
        <v>700032</v>
      </c>
      <c r="AS21" s="80">
        <f>ROUND(IF(AR21="","",RANK(AR21,AR21:AR24,0)+ROW(A12)%%),0)</f>
        <v>2</v>
      </c>
      <c r="AT21" s="71" t="str">
        <f t="shared" ref="AT21:AT24" si="8">AI21</f>
        <v>Niederlande</v>
      </c>
      <c r="AU21" s="71">
        <f t="shared" ref="AU21:AU24" si="9">AJ21</f>
        <v>7</v>
      </c>
      <c r="AV21" s="71">
        <f t="shared" ref="AV21:AV24" si="10">AK21</f>
        <v>5</v>
      </c>
      <c r="AW21" s="71">
        <f t="shared" ref="AW21:AW24" si="11">AL21</f>
        <v>2</v>
      </c>
      <c r="AX21" s="85"/>
      <c r="AY21" s="85"/>
      <c r="AZ21" s="98"/>
      <c r="BA21" s="41">
        <v>1</v>
      </c>
      <c r="BB21" s="218" t="str">
        <f>IF(E21="",C21,VLOOKUP(1,AS21:AT24,2,FALSE))</f>
        <v>Deutschland</v>
      </c>
      <c r="BC21" s="40"/>
      <c r="BD21" s="43">
        <f>VLOOKUP(1,AS21:AW24,3,FALSE)</f>
        <v>7</v>
      </c>
      <c r="BE21" s="44">
        <f>VLOOKUP(1,AS21:AW24,4,FALSE)</f>
        <v>6</v>
      </c>
      <c r="BF21" s="116" t="s">
        <v>13</v>
      </c>
      <c r="BG21" s="44">
        <f>VLOOKUP(1,AS21:AW24,5,FALSE)</f>
        <v>2</v>
      </c>
      <c r="BH21" s="45" t="s">
        <v>23</v>
      </c>
      <c r="BI21" s="98"/>
      <c r="BJ21" s="102"/>
      <c r="BK21" s="103" t="s">
        <v>31</v>
      </c>
      <c r="BL21" s="98"/>
      <c r="BM21" s="98"/>
      <c r="BN21" s="107"/>
      <c r="BO21" s="98"/>
      <c r="BP21" s="107"/>
      <c r="BQ21" s="98"/>
      <c r="BR21" s="98"/>
      <c r="BS21" s="98"/>
      <c r="BT21" s="98"/>
      <c r="BU21" s="98" t="s">
        <v>29</v>
      </c>
      <c r="BV21" s="98"/>
      <c r="BW21" s="98"/>
      <c r="BX21" s="98"/>
      <c r="BY21" s="98"/>
      <c r="BZ21" s="98">
        <f>IF(E21&gt;G21,IF(Spielplan!E21&gt;Spielplan!G21,Punktemodus!$B$3,0),0)</f>
        <v>0</v>
      </c>
      <c r="CA21" s="98">
        <f>IF(E21=G21,IF(Spielplan!E21=Spielplan!G21,Punktemodus!$B$3,0),0)</f>
        <v>0</v>
      </c>
      <c r="CB21" s="98">
        <f>IF(E21&lt;G21,IF(Spielplan!E21&lt;Spielplan!G21,Punktemodus!$B$3,0),0)</f>
        <v>0</v>
      </c>
      <c r="CC21" s="98">
        <f>IF(E21=Spielplan!E21,Punktemodus!$B$7,0)</f>
        <v>0</v>
      </c>
      <c r="CD21" s="98">
        <f>IF(G21=Spielplan!G21,Punktemodus!$B$7,0)</f>
        <v>1</v>
      </c>
      <c r="CE21" s="98">
        <f>IF(E21=Spielplan!E21,IF(G21=Spielplan!G21,Punktemodus!$B$5,0),0)</f>
        <v>0</v>
      </c>
      <c r="CF21" s="117">
        <f>IF(Spielplan!E21&lt;&gt;"",SUM(BZ21:CE21),0)</f>
        <v>1</v>
      </c>
      <c r="CG21" s="98"/>
      <c r="CH21" s="98"/>
      <c r="CI21" s="98"/>
      <c r="CJ21" s="98"/>
      <c r="CK21" s="98"/>
      <c r="CL21" s="98"/>
      <c r="CM21" s="170"/>
      <c r="CN21" s="98"/>
      <c r="CO21" s="98"/>
    </row>
    <row r="22" spans="1:93" ht="24" customHeight="1" thickBot="1" x14ac:dyDescent="0.35">
      <c r="A22" s="98"/>
      <c r="B22" s="98"/>
      <c r="C22" s="32" t="s">
        <v>11</v>
      </c>
      <c r="D22" s="33"/>
      <c r="E22" s="214">
        <v>3</v>
      </c>
      <c r="F22" s="115" t="s">
        <v>13</v>
      </c>
      <c r="G22" s="214">
        <v>1</v>
      </c>
      <c r="H22" s="32" t="s">
        <v>15</v>
      </c>
      <c r="I22" s="33"/>
      <c r="J22" s="98"/>
      <c r="K22" s="98"/>
      <c r="L22" s="104">
        <f t="shared" si="4"/>
        <v>1</v>
      </c>
      <c r="M22" s="113"/>
      <c r="N22" s="113"/>
      <c r="O22" s="113">
        <f>IF($E22="",0,IF($E22&gt;$G22,3,IF($E22=$G22,1,0)))</f>
        <v>3</v>
      </c>
      <c r="P22" s="113">
        <f>IF($G22="",0,IF($E22&gt;$G22,0,IF($E22=$G22,1,3)))</f>
        <v>0</v>
      </c>
      <c r="Q22" s="113"/>
      <c r="R22" s="113"/>
      <c r="S22" s="113">
        <f>E22</f>
        <v>3</v>
      </c>
      <c r="T22" s="113">
        <f>G22</f>
        <v>1</v>
      </c>
      <c r="U22" s="113"/>
      <c r="V22" s="113"/>
      <c r="W22" s="113">
        <f>G22</f>
        <v>1</v>
      </c>
      <c r="X22" s="113">
        <f>E22</f>
        <v>3</v>
      </c>
      <c r="Y22" s="98"/>
      <c r="Z22" s="98">
        <f>N27</f>
        <v>1</v>
      </c>
      <c r="AA22" s="98">
        <f>R27</f>
        <v>1</v>
      </c>
      <c r="AB22" s="98">
        <f>V27</f>
        <v>4</v>
      </c>
      <c r="AC22" s="98">
        <f>AA22-AB22</f>
        <v>-3</v>
      </c>
      <c r="AD22" s="104"/>
      <c r="AE22" s="104"/>
      <c r="AF22" s="104"/>
      <c r="AG22" s="181">
        <f>Z22*100000+AA22*10-AB22*9</f>
        <v>99974</v>
      </c>
      <c r="AH22" s="107">
        <f>IF(AG22="","",RANK(AG22,AG21:AG24,0)+ROW(A12)%%)</f>
        <v>3.0011999999999999</v>
      </c>
      <c r="AI22" s="107" t="str">
        <f>H21</f>
        <v>Dänemark</v>
      </c>
      <c r="AJ22" s="98">
        <f t="shared" si="5"/>
        <v>1</v>
      </c>
      <c r="AK22" s="98">
        <f t="shared" si="6"/>
        <v>1</v>
      </c>
      <c r="AL22" s="98">
        <f t="shared" si="7"/>
        <v>4</v>
      </c>
      <c r="AM22" s="71"/>
      <c r="AN22" s="176">
        <f>IF(AJ21=AJ22,IF(E21&gt;G21,1000,0),0)</f>
        <v>0</v>
      </c>
      <c r="AO22" s="175"/>
      <c r="AP22" s="176">
        <f>IF(AJ23=AJ22,IF(G26&gt;E26,1000,0),0)</f>
        <v>0</v>
      </c>
      <c r="AQ22" s="176">
        <f>IF(AJ24=AJ22,IF(G24&gt;E24,1000,0),0)</f>
        <v>0</v>
      </c>
      <c r="AR22" s="176">
        <f>AO25</f>
        <v>99974</v>
      </c>
      <c r="AS22" s="80">
        <f>ROUND(IF(AR22="","",RANK(AR22,AR21:AR24,0)+ROW(A12)%%),0)</f>
        <v>3</v>
      </c>
      <c r="AT22" s="71" t="str">
        <f t="shared" si="8"/>
        <v>Dänemark</v>
      </c>
      <c r="AU22" s="71">
        <f t="shared" si="9"/>
        <v>1</v>
      </c>
      <c r="AV22" s="71">
        <f t="shared" si="10"/>
        <v>1</v>
      </c>
      <c r="AW22" s="71">
        <f t="shared" si="11"/>
        <v>4</v>
      </c>
      <c r="AX22" s="71"/>
      <c r="AY22" s="71"/>
      <c r="AZ22" s="98"/>
      <c r="BA22" s="34">
        <v>2</v>
      </c>
      <c r="BB22" s="219" t="str">
        <f>IF(G21="",H21,VLOOKUP(2,AS21:AT24,2,FALSE))</f>
        <v>Niederlande</v>
      </c>
      <c r="BC22" s="33"/>
      <c r="BD22" s="36">
        <f>VLOOKUP(2,AS21:AW24,3,FALSE)</f>
        <v>7</v>
      </c>
      <c r="BE22" s="37">
        <f>VLOOKUP(2,AS21:AW24,4,FALSE)</f>
        <v>5</v>
      </c>
      <c r="BF22" s="116" t="s">
        <v>13</v>
      </c>
      <c r="BG22" s="37">
        <f>VLOOKUP(2,AS21:AW24,5,FALSE)</f>
        <v>2</v>
      </c>
      <c r="BH22" s="46" t="s">
        <v>24</v>
      </c>
      <c r="BI22" s="98"/>
      <c r="BJ22" s="102"/>
      <c r="BK22" s="98"/>
      <c r="BL22" s="98"/>
      <c r="BM22" s="98"/>
      <c r="BN22" s="107"/>
      <c r="BO22" s="98"/>
      <c r="BP22" s="107"/>
      <c r="BQ22" s="98"/>
      <c r="BR22" s="98"/>
      <c r="BS22" s="98"/>
      <c r="BT22" s="98"/>
      <c r="BU22" s="98"/>
      <c r="BV22" s="98"/>
      <c r="BW22" s="98"/>
      <c r="BX22" s="98"/>
      <c r="BY22" s="98"/>
      <c r="BZ22" s="98">
        <f>IF(E22&gt;G22,IF(Spielplan!E22&gt;Spielplan!G22,Punktemodus!$B$3,0),0)</f>
        <v>5</v>
      </c>
      <c r="CA22" s="98">
        <f>IF(E22=G22,IF(Spielplan!E22=Spielplan!G22,Punktemodus!$B$3,0),0)</f>
        <v>0</v>
      </c>
      <c r="CB22" s="98">
        <f>IF(E22&lt;G22,IF(Spielplan!E22&lt;Spielplan!G22,Punktemodus!$B$3,0),0)</f>
        <v>0</v>
      </c>
      <c r="CC22" s="98">
        <f>IF(E22=Spielplan!E22,Punktemodus!$B$7,0)</f>
        <v>0</v>
      </c>
      <c r="CD22" s="98">
        <f>IF(G22=Spielplan!G22,Punktemodus!$B$7,0)</f>
        <v>0</v>
      </c>
      <c r="CE22" s="98">
        <f>IF(E22=Spielplan!E22,IF(G22=Spielplan!G22,Punktemodus!$B$5,0),0)</f>
        <v>0</v>
      </c>
      <c r="CF22" s="117">
        <f>IF(Spielplan!E22&lt;&gt;"",SUM(BZ22:CE22),0)</f>
        <v>5</v>
      </c>
      <c r="CG22" s="98"/>
      <c r="CH22" s="98"/>
      <c r="CI22" s="105" t="s">
        <v>130</v>
      </c>
      <c r="CJ22" s="105" t="s">
        <v>131</v>
      </c>
      <c r="CK22" s="105" t="s">
        <v>138</v>
      </c>
      <c r="CL22" s="105" t="s">
        <v>138</v>
      </c>
      <c r="CM22" s="171" t="s">
        <v>229</v>
      </c>
      <c r="CN22" s="98"/>
      <c r="CO22" s="98"/>
    </row>
    <row r="23" spans="1:93" ht="24" customHeight="1" thickBot="1" x14ac:dyDescent="0.3">
      <c r="A23" s="98"/>
      <c r="B23" s="98"/>
      <c r="C23" s="39" t="str">
        <f>C21</f>
        <v>Niederlande</v>
      </c>
      <c r="D23" s="40"/>
      <c r="E23" s="214">
        <v>1</v>
      </c>
      <c r="F23" s="115" t="s">
        <v>13</v>
      </c>
      <c r="G23" s="214">
        <v>1</v>
      </c>
      <c r="H23" s="39" t="str">
        <f>C22</f>
        <v>Deutschland</v>
      </c>
      <c r="I23" s="40"/>
      <c r="J23" s="98"/>
      <c r="K23" s="98"/>
      <c r="L23" s="104">
        <f t="shared" si="4"/>
        <v>0</v>
      </c>
      <c r="M23" s="113">
        <f>IF($E23="",0,IF($E23&gt;$G23,3,IF($E23=G23,1,0)))</f>
        <v>1</v>
      </c>
      <c r="N23" s="113"/>
      <c r="O23" s="113">
        <f>IF($G23="",0,IF($E23&gt;$G23,0,IF($E23=$G23,1,3)))</f>
        <v>1</v>
      </c>
      <c r="P23" s="113"/>
      <c r="Q23" s="113">
        <f>E23</f>
        <v>1</v>
      </c>
      <c r="R23" s="113"/>
      <c r="S23" s="113">
        <f>G23</f>
        <v>1</v>
      </c>
      <c r="T23" s="113"/>
      <c r="U23" s="113">
        <f>G23</f>
        <v>1</v>
      </c>
      <c r="V23" s="113"/>
      <c r="W23" s="113">
        <f>E23</f>
        <v>1</v>
      </c>
      <c r="X23" s="113"/>
      <c r="Y23" s="98"/>
      <c r="Z23" s="186">
        <f>O27</f>
        <v>7</v>
      </c>
      <c r="AA23" s="186">
        <f>S27</f>
        <v>6</v>
      </c>
      <c r="AB23" s="186">
        <f>W27</f>
        <v>2</v>
      </c>
      <c r="AC23" s="186">
        <f>AA23-AB23</f>
        <v>4</v>
      </c>
      <c r="AD23" s="187"/>
      <c r="AE23" s="187"/>
      <c r="AF23" s="187"/>
      <c r="AG23" s="181">
        <f>Z23*100000+AA23*10-AB23*9</f>
        <v>700042</v>
      </c>
      <c r="AH23" s="188">
        <f>IF(AG23="","",RANK(AG23,AG21:AG24,0)+ROW(A12)%%)</f>
        <v>1.0012000000000001</v>
      </c>
      <c r="AI23" s="188" t="str">
        <f>C22</f>
        <v>Deutschland</v>
      </c>
      <c r="AJ23" s="186">
        <f t="shared" si="5"/>
        <v>7</v>
      </c>
      <c r="AK23" s="186">
        <f t="shared" si="6"/>
        <v>6</v>
      </c>
      <c r="AL23" s="186">
        <f t="shared" si="7"/>
        <v>2</v>
      </c>
      <c r="AM23" s="71"/>
      <c r="AN23" s="176">
        <f>IF(AJ21=AK23,IF(E23&gt;G23,1000,0),0)</f>
        <v>0</v>
      </c>
      <c r="AO23" s="176">
        <f>IF(AJ22=AJ23,IF(E26&gt;G26,1000,0),0)</f>
        <v>0</v>
      </c>
      <c r="AP23" s="175"/>
      <c r="AQ23" s="176">
        <f>IF(AJ24=AJ23,IF(G22&gt;E22,1000,0),0)</f>
        <v>0</v>
      </c>
      <c r="AR23" s="176">
        <f>AP25</f>
        <v>700042</v>
      </c>
      <c r="AS23" s="80">
        <f>ROUND(IF(AR23="","",RANK(AR23,AR21:AR24,0)+ROW(A12)%%),0)</f>
        <v>1</v>
      </c>
      <c r="AT23" s="71" t="str">
        <f t="shared" si="8"/>
        <v>Deutschland</v>
      </c>
      <c r="AU23" s="71">
        <f t="shared" si="9"/>
        <v>7</v>
      </c>
      <c r="AV23" s="71">
        <f t="shared" si="10"/>
        <v>6</v>
      </c>
      <c r="AW23" s="71">
        <f t="shared" si="11"/>
        <v>2</v>
      </c>
      <c r="AX23" s="71"/>
      <c r="AY23" s="71"/>
      <c r="AZ23" s="98"/>
      <c r="BA23" s="122">
        <v>3</v>
      </c>
      <c r="BB23" s="226" t="str">
        <f>IF(E22="",C22,VLOOKUP(3,AS21:AT24,2,FALSE))</f>
        <v>Dänemark</v>
      </c>
      <c r="BC23" s="123"/>
      <c r="BD23" s="124">
        <f>VLOOKUP(3,AS21:AW24,3,FALSE)</f>
        <v>1</v>
      </c>
      <c r="BE23" s="124">
        <f>VLOOKUP(3,AS21:AW24,4,FALSE)</f>
        <v>1</v>
      </c>
      <c r="BF23" s="116" t="s">
        <v>13</v>
      </c>
      <c r="BG23" s="124">
        <f>VLOOKUP(3,AS21:AW24,5,FALSE)</f>
        <v>4</v>
      </c>
      <c r="BH23" s="98"/>
      <c r="BI23" s="98"/>
      <c r="BJ23" s="102"/>
      <c r="BK23" s="69" t="s">
        <v>43</v>
      </c>
      <c r="BL23" s="13" t="str">
        <f>IF(BP10="","",IF(BN10=BP10,IF(BU10&gt;BW10,BL10,BQ10),IF(BN10&gt;BP10,BL10,BQ10)))</f>
        <v>Polen</v>
      </c>
      <c r="BM23" s="70"/>
      <c r="BN23" s="214">
        <v>1</v>
      </c>
      <c r="BO23" s="116" t="s">
        <v>13</v>
      </c>
      <c r="BP23" s="214">
        <v>1</v>
      </c>
      <c r="BQ23" s="13" t="str">
        <f>IF(BP14="","",IF(BN14=BP14,IF(BU14&gt;BW14,BL14,BQ14),IF(BN14&gt;BP14,BL14,BQ14)))</f>
        <v>Spanien</v>
      </c>
      <c r="BR23" s="70"/>
      <c r="BS23" s="69" t="s">
        <v>45</v>
      </c>
      <c r="BT23" s="98"/>
      <c r="BU23" s="214">
        <v>5</v>
      </c>
      <c r="BV23" s="116" t="s">
        <v>13</v>
      </c>
      <c r="BW23" s="214">
        <v>3</v>
      </c>
      <c r="BX23" s="98"/>
      <c r="BY23" s="98"/>
      <c r="BZ23" s="98">
        <f>IF(E23&gt;G23,IF(Spielplan!E23&gt;Spielplan!G23,Punktemodus!$B$3,0),0)</f>
        <v>0</v>
      </c>
      <c r="CA23" s="98">
        <f>IF(E23=G23,IF(Spielplan!E23=Spielplan!G23,Punktemodus!$B$3,0),0)</f>
        <v>0</v>
      </c>
      <c r="CB23" s="98">
        <f>IF(E23&lt;G23,IF(Spielplan!E23&lt;Spielplan!G23,Punktemodus!$B$3,0),0)</f>
        <v>0</v>
      </c>
      <c r="CC23" s="98">
        <f>IF(E23=Spielplan!E23,Punktemodus!$B$7,0)</f>
        <v>1</v>
      </c>
      <c r="CD23" s="98">
        <f>IF(G23=Spielplan!G23,Punktemodus!$B$7,0)</f>
        <v>0</v>
      </c>
      <c r="CE23" s="98">
        <f>IF(E23=Spielplan!E23,IF(G23=Spielplan!G23,Punktemodus!$B$5,0),0)</f>
        <v>0</v>
      </c>
      <c r="CF23" s="117">
        <f>IF(Spielplan!E23&lt;&gt;"",SUM(BZ23:CE23),0)</f>
        <v>1</v>
      </c>
      <c r="CG23" s="98"/>
      <c r="CH23" s="105" t="s">
        <v>134</v>
      </c>
      <c r="CI23" s="98" t="str">
        <f>BL23</f>
        <v>Polen</v>
      </c>
      <c r="CJ23" s="98" t="str">
        <f>Spielplan!BL23</f>
        <v>Portugal</v>
      </c>
      <c r="CK23" s="98">
        <f>IF(CJ23=CI23,Punktemodus!$B$15,0)</f>
        <v>0</v>
      </c>
      <c r="CL23" s="98">
        <f>IF(CJ23=CI24,Punktemodus!$B$15,0)</f>
        <v>0</v>
      </c>
      <c r="CM23" s="117">
        <f>CK23+CL23+CK24+CL24</f>
        <v>10</v>
      </c>
      <c r="CN23" s="98"/>
      <c r="CO23" s="98"/>
    </row>
    <row r="24" spans="1:93" ht="24" customHeight="1" thickBot="1" x14ac:dyDescent="0.35">
      <c r="A24" s="98"/>
      <c r="B24" s="98"/>
      <c r="C24" s="32" t="str">
        <f>H21</f>
        <v>Dänemark</v>
      </c>
      <c r="D24" s="33"/>
      <c r="E24" s="214">
        <v>0</v>
      </c>
      <c r="F24" s="115" t="s">
        <v>13</v>
      </c>
      <c r="G24" s="214">
        <v>0</v>
      </c>
      <c r="H24" s="32" t="str">
        <f>H22</f>
        <v>Portugal</v>
      </c>
      <c r="I24" s="33"/>
      <c r="J24" s="98"/>
      <c r="K24" s="98"/>
      <c r="L24" s="104">
        <f t="shared" si="4"/>
        <v>0</v>
      </c>
      <c r="M24" s="113"/>
      <c r="N24" s="113">
        <f>IF($E24="",0,IF($E24&gt;$G24,3,IF($E24=$G24,1,0)))</f>
        <v>1</v>
      </c>
      <c r="O24" s="113"/>
      <c r="P24" s="113">
        <f>IF($G24="",0,IF($E24&gt;$G24,0,IF($E24=$G24,1,3)))</f>
        <v>1</v>
      </c>
      <c r="Q24" s="113"/>
      <c r="R24" s="113">
        <f>E24</f>
        <v>0</v>
      </c>
      <c r="S24" s="113"/>
      <c r="T24" s="113">
        <f>G24</f>
        <v>0</v>
      </c>
      <c r="U24" s="113"/>
      <c r="V24" s="113">
        <f>G24</f>
        <v>0</v>
      </c>
      <c r="W24" s="113"/>
      <c r="X24" s="113">
        <f>E24</f>
        <v>0</v>
      </c>
      <c r="Y24" s="98"/>
      <c r="Z24" s="183">
        <f>P27</f>
        <v>1</v>
      </c>
      <c r="AA24" s="183">
        <f>T27</f>
        <v>1</v>
      </c>
      <c r="AB24" s="183">
        <f>X27</f>
        <v>5</v>
      </c>
      <c r="AC24" s="183">
        <f>AA24-AB24</f>
        <v>-4</v>
      </c>
      <c r="AD24" s="184"/>
      <c r="AE24" s="184"/>
      <c r="AF24" s="184"/>
      <c r="AG24" s="181">
        <f>Z24*100000+AA24*10-AB24*9</f>
        <v>99965</v>
      </c>
      <c r="AH24" s="185">
        <f>IF(AG24="","",RANK(AG24,AG21:AG24,0)+ROW(A12)%%)</f>
        <v>4.0011999999999999</v>
      </c>
      <c r="AI24" s="185" t="str">
        <f>H22</f>
        <v>Portugal</v>
      </c>
      <c r="AJ24" s="183">
        <f t="shared" si="5"/>
        <v>1</v>
      </c>
      <c r="AK24" s="183">
        <f t="shared" si="6"/>
        <v>1</v>
      </c>
      <c r="AL24" s="183">
        <f t="shared" si="7"/>
        <v>5</v>
      </c>
      <c r="AM24" s="71"/>
      <c r="AN24" s="176">
        <f>IF(AJ21=AJ24,IF(E25&gt;G25,1000,0),0)</f>
        <v>0</v>
      </c>
      <c r="AO24" s="176">
        <f>IF(AJ22=AJ24,IF(E24&gt;G24,1000,0),0)</f>
        <v>0</v>
      </c>
      <c r="AP24" s="176">
        <f>IF(AJ23=AJ24,IF(E22&gt;G22,1000,0),0)</f>
        <v>0</v>
      </c>
      <c r="AQ24" s="175"/>
      <c r="AR24" s="176">
        <f>AQ25</f>
        <v>99965</v>
      </c>
      <c r="AS24" s="80">
        <f>ROUND(IF(AR24="","",RANK(AR24,AR21:AR24,0)+ROW(L15)%%),0)</f>
        <v>4</v>
      </c>
      <c r="AT24" s="71" t="str">
        <f t="shared" si="8"/>
        <v>Portugal</v>
      </c>
      <c r="AU24" s="71">
        <f t="shared" si="9"/>
        <v>1</v>
      </c>
      <c r="AV24" s="71">
        <f t="shared" si="10"/>
        <v>1</v>
      </c>
      <c r="AW24" s="71">
        <f t="shared" si="11"/>
        <v>5</v>
      </c>
      <c r="AX24" s="71"/>
      <c r="AY24" s="71"/>
      <c r="AZ24" s="98"/>
      <c r="BA24" s="122">
        <v>4</v>
      </c>
      <c r="BB24" s="226" t="str">
        <f>IF(G22="",H22,VLOOKUP(4,AS21:AT24,2,FALSE))</f>
        <v>Portugal</v>
      </c>
      <c r="BC24" s="123"/>
      <c r="BD24" s="124">
        <f>VLOOKUP(4,AS21:AW24,3,FALSE)</f>
        <v>1</v>
      </c>
      <c r="BE24" s="124">
        <f>VLOOKUP(4,AS21:AW24,4,FALSE)</f>
        <v>1</v>
      </c>
      <c r="BF24" s="116" t="s">
        <v>13</v>
      </c>
      <c r="BG24" s="124">
        <f>VLOOKUP(4,AS21:AW24,5,FALSE)</f>
        <v>5</v>
      </c>
      <c r="BH24" s="98"/>
      <c r="BI24" s="98"/>
      <c r="BJ24" s="102"/>
      <c r="BK24" s="112" t="s">
        <v>113</v>
      </c>
      <c r="BL24" s="98"/>
      <c r="BM24" s="98"/>
      <c r="BN24" s="107"/>
      <c r="BO24" s="98"/>
      <c r="BP24" s="107"/>
      <c r="BQ24" s="98"/>
      <c r="BR24" s="98"/>
      <c r="BS24" s="98"/>
      <c r="BT24" s="98"/>
      <c r="BU24" s="107"/>
      <c r="BV24" s="98"/>
      <c r="BW24" s="107"/>
      <c r="BX24" s="98"/>
      <c r="BY24" s="98"/>
      <c r="BZ24" s="98">
        <f>IF(E24&gt;G24,IF(Spielplan!E24&gt;Spielplan!G24,Punktemodus!$B$3,0),0)</f>
        <v>0</v>
      </c>
      <c r="CA24" s="98">
        <f>IF(E24=G24,IF(Spielplan!E24=Spielplan!G24,Punktemodus!$B$3,0),0)</f>
        <v>0</v>
      </c>
      <c r="CB24" s="98">
        <f>IF(E24&lt;G24,IF(Spielplan!E24&lt;Spielplan!G24,Punktemodus!$B$3,0),0)</f>
        <v>0</v>
      </c>
      <c r="CC24" s="98">
        <f>IF(E24=Spielplan!E24,Punktemodus!$B$7,0)</f>
        <v>0</v>
      </c>
      <c r="CD24" s="98">
        <f>IF(G24=Spielplan!G24,Punktemodus!$B$7,0)</f>
        <v>0</v>
      </c>
      <c r="CE24" s="98">
        <f>IF(E24=Spielplan!E24,IF(G24=Spielplan!G24,Punktemodus!$B$5,0),0)</f>
        <v>0</v>
      </c>
      <c r="CF24" s="117">
        <f>IF(Spielplan!E24&lt;&gt;"",SUM(BZ24:CE24),0)</f>
        <v>0</v>
      </c>
      <c r="CG24" s="98"/>
      <c r="CH24" s="105" t="s">
        <v>135</v>
      </c>
      <c r="CI24" s="98" t="str">
        <f>BL25</f>
        <v>Deutschland</v>
      </c>
      <c r="CJ24" s="98" t="str">
        <f>Spielplan!BL25</f>
        <v>Deutschland</v>
      </c>
      <c r="CK24" s="98">
        <f>IF(CJ24=CI24,Punktemodus!$B$15,0)</f>
        <v>10</v>
      </c>
      <c r="CL24" s="98">
        <f>IF(CJ24=CI23,Punktemodus!$B$15,0)</f>
        <v>0</v>
      </c>
      <c r="CM24" s="171" t="s">
        <v>229</v>
      </c>
      <c r="CN24" s="98"/>
      <c r="CO24" s="98"/>
    </row>
    <row r="25" spans="1:93" ht="24" customHeight="1" thickBot="1" x14ac:dyDescent="0.3">
      <c r="A25" s="98"/>
      <c r="B25" s="98"/>
      <c r="C25" s="39" t="str">
        <f>C21</f>
        <v>Niederlande</v>
      </c>
      <c r="D25" s="40"/>
      <c r="E25" s="214">
        <v>2</v>
      </c>
      <c r="F25" s="115" t="s">
        <v>13</v>
      </c>
      <c r="G25" s="214">
        <v>0</v>
      </c>
      <c r="H25" s="39" t="str">
        <f>H22</f>
        <v>Portugal</v>
      </c>
      <c r="I25" s="40"/>
      <c r="J25" s="98"/>
      <c r="K25" s="98"/>
      <c r="L25" s="104">
        <f t="shared" si="4"/>
        <v>1</v>
      </c>
      <c r="M25" s="113">
        <f>IF($E25="",0,IF($E25&gt;$G25,3,IF($E25=G25,1,0)))</f>
        <v>3</v>
      </c>
      <c r="N25" s="113"/>
      <c r="O25" s="113"/>
      <c r="P25" s="113">
        <f>IF($G25="",0,IF($E25&gt;$G25,0,IF($E25=$G25,1,3)))</f>
        <v>0</v>
      </c>
      <c r="Q25" s="113">
        <f>E25</f>
        <v>2</v>
      </c>
      <c r="R25" s="113"/>
      <c r="S25" s="113"/>
      <c r="T25" s="113">
        <f>G25</f>
        <v>0</v>
      </c>
      <c r="U25" s="113">
        <f>G25</f>
        <v>0</v>
      </c>
      <c r="V25" s="113"/>
      <c r="W25" s="113"/>
      <c r="X25" s="113">
        <f>E25</f>
        <v>2</v>
      </c>
      <c r="Y25" s="98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176">
        <f>AG21+SUM(AN21:AN24)</f>
        <v>700032</v>
      </c>
      <c r="AO25" s="176">
        <f>AG22+SUM(AO21:AO24)</f>
        <v>99974</v>
      </c>
      <c r="AP25" s="176">
        <f>AG23+SUM(AP21:AP24)</f>
        <v>700042</v>
      </c>
      <c r="AQ25" s="176">
        <f>AG24+SUM(AQ21:AQ24)</f>
        <v>99965</v>
      </c>
      <c r="AR25" s="86"/>
      <c r="AS25" s="87"/>
      <c r="AT25" s="87"/>
      <c r="AU25" s="71"/>
      <c r="AV25" s="71"/>
      <c r="AW25" s="71"/>
      <c r="AX25" s="71"/>
      <c r="AY25" s="71"/>
      <c r="AZ25" s="98"/>
      <c r="BA25" s="109"/>
      <c r="BB25" s="98"/>
      <c r="BC25" s="98"/>
      <c r="BD25" s="98"/>
      <c r="BE25" s="98"/>
      <c r="BF25" s="98"/>
      <c r="BG25" s="98"/>
      <c r="BH25" s="98"/>
      <c r="BI25" s="98"/>
      <c r="BJ25" s="102"/>
      <c r="BK25" s="69" t="s">
        <v>44</v>
      </c>
      <c r="BL25" s="13" t="str">
        <f>IF(BP12="","",IF(BN12=BP12,IF(BU12&gt;BW12,BL12,BQ12),IF(BN12&gt;BP12,BL12,BQ12)))</f>
        <v>Deutschland</v>
      </c>
      <c r="BM25" s="70"/>
      <c r="BN25" s="214">
        <v>3</v>
      </c>
      <c r="BO25" s="116" t="s">
        <v>13</v>
      </c>
      <c r="BP25" s="214">
        <v>1</v>
      </c>
      <c r="BQ25" s="13" t="str">
        <f>IF(BP16="","",IF(BN16=BP16,IF(BU16&gt;BW16,BL16,BQ16),IF(BN16&gt;BP16,BL16,BQ16)))</f>
        <v>England</v>
      </c>
      <c r="BR25" s="70"/>
      <c r="BS25" s="69" t="s">
        <v>46</v>
      </c>
      <c r="BT25" s="98"/>
      <c r="BU25" s="214"/>
      <c r="BV25" s="116" t="s">
        <v>13</v>
      </c>
      <c r="BW25" s="214"/>
      <c r="BX25" s="98"/>
      <c r="BY25" s="98"/>
      <c r="BZ25" s="98">
        <f>IF(E25&gt;G25,IF(Spielplan!E25&gt;Spielplan!G25,Punktemodus!$B$3,0),0)</f>
        <v>0</v>
      </c>
      <c r="CA25" s="98">
        <f>IF(E25=G25,IF(Spielplan!E25=Spielplan!G25,Punktemodus!$B$3,0),0)</f>
        <v>0</v>
      </c>
      <c r="CB25" s="98">
        <f>IF(E25&lt;G25,IF(Spielplan!E25&lt;Spielplan!G25,Punktemodus!$B$3,0),0)</f>
        <v>0</v>
      </c>
      <c r="CC25" s="98">
        <f>IF(E25=Spielplan!E25,Punktemodus!$B$7,0)</f>
        <v>0</v>
      </c>
      <c r="CD25" s="98">
        <f>IF(G25=Spielplan!G25,Punktemodus!$B$7,0)</f>
        <v>0</v>
      </c>
      <c r="CE25" s="98">
        <f>IF(E25=Spielplan!E25,IF(G25=Spielplan!G25,Punktemodus!$B$5,0),0)</f>
        <v>0</v>
      </c>
      <c r="CF25" s="117">
        <f>IF(Spielplan!E25&lt;&gt;"",SUM(BZ25:CE25),0)</f>
        <v>0</v>
      </c>
      <c r="CG25" s="98"/>
      <c r="CH25" s="105" t="s">
        <v>136</v>
      </c>
      <c r="CI25" s="98" t="str">
        <f>BQ23</f>
        <v>Spanien</v>
      </c>
      <c r="CJ25" s="98" t="str">
        <f>Spielplan!BQ23</f>
        <v>Spanien</v>
      </c>
      <c r="CK25" s="98">
        <f>IF(CJ25=CI25,Punktemodus!$B$15,0)</f>
        <v>10</v>
      </c>
      <c r="CL25" s="98">
        <f>IF(CJ25=CI26,Punktemodus!$B$15,0)</f>
        <v>0</v>
      </c>
      <c r="CM25" s="117">
        <f>CK25+CL25+CK26+CL26</f>
        <v>10</v>
      </c>
      <c r="CN25" s="98"/>
      <c r="CO25" s="98"/>
    </row>
    <row r="26" spans="1:93" ht="24" customHeight="1" thickBot="1" x14ac:dyDescent="0.35">
      <c r="A26" s="98"/>
      <c r="B26" s="98"/>
      <c r="C26" s="32" t="str">
        <f>H21</f>
        <v>Dänemark</v>
      </c>
      <c r="D26" s="33"/>
      <c r="E26" s="214">
        <v>0</v>
      </c>
      <c r="F26" s="115" t="s">
        <v>13</v>
      </c>
      <c r="G26" s="214">
        <v>2</v>
      </c>
      <c r="H26" s="32" t="str">
        <f>C22</f>
        <v>Deutschland</v>
      </c>
      <c r="I26" s="33"/>
      <c r="J26" s="98"/>
      <c r="K26" s="98"/>
      <c r="L26" s="104">
        <f t="shared" si="4"/>
        <v>-1</v>
      </c>
      <c r="M26" s="113"/>
      <c r="N26" s="113">
        <f>IF($E26="",0,IF($E26&gt;$G26,3,IF($E26=$G26,1,0)))</f>
        <v>0</v>
      </c>
      <c r="O26" s="113">
        <f>IF($G26="",0,IF($E26&gt;$G26,0,IF($E26=$G26,1,3)))</f>
        <v>3</v>
      </c>
      <c r="P26" s="113"/>
      <c r="Q26" s="113"/>
      <c r="R26" s="113">
        <f>E26</f>
        <v>0</v>
      </c>
      <c r="S26" s="113">
        <f>G26</f>
        <v>2</v>
      </c>
      <c r="T26" s="113"/>
      <c r="U26" s="113"/>
      <c r="V26" s="113">
        <f>G26</f>
        <v>2</v>
      </c>
      <c r="W26" s="113">
        <f>E26</f>
        <v>0</v>
      </c>
      <c r="X26" s="113"/>
      <c r="Y26" s="98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98"/>
      <c r="BA26" s="109"/>
      <c r="BB26" s="98"/>
      <c r="BC26" s="98"/>
      <c r="BD26" s="98"/>
      <c r="BE26" s="98"/>
      <c r="BF26" s="98"/>
      <c r="BG26" s="98"/>
      <c r="BH26" s="98"/>
      <c r="BI26" s="98"/>
      <c r="BJ26" s="102"/>
      <c r="BK26" s="112" t="s">
        <v>114</v>
      </c>
      <c r="BL26" s="98"/>
      <c r="BM26" s="98"/>
      <c r="BN26" s="107"/>
      <c r="BO26" s="98"/>
      <c r="BP26" s="107"/>
      <c r="BQ26" s="98"/>
      <c r="BR26" s="98"/>
      <c r="BS26" s="98"/>
      <c r="BT26" s="98"/>
      <c r="BU26" s="98"/>
      <c r="BV26" s="98"/>
      <c r="BW26" s="107"/>
      <c r="BX26" s="98"/>
      <c r="BY26" s="98"/>
      <c r="BZ26" s="98">
        <f>IF(E26&gt;G26,IF(Spielplan!E26&gt;Spielplan!G26,Punktemodus!$B$3,0),0)</f>
        <v>0</v>
      </c>
      <c r="CA26" s="98">
        <f>IF(E26=G26,IF(Spielplan!E26=Spielplan!G26,Punktemodus!$B$3,0),0)</f>
        <v>0</v>
      </c>
      <c r="CB26" s="98">
        <f>IF(E26&lt;G26,IF(Spielplan!E26&lt;Spielplan!G26,Punktemodus!$B$3,0),0)</f>
        <v>5</v>
      </c>
      <c r="CC26" s="98">
        <f>IF(E26=Spielplan!E26,Punktemodus!$B$7,0)</f>
        <v>0</v>
      </c>
      <c r="CD26" s="98">
        <f>IF(G26=Spielplan!G26,Punktemodus!$B$7,0)</f>
        <v>1</v>
      </c>
      <c r="CE26" s="98">
        <f>IF(E26=Spielplan!E26,IF(G26=Spielplan!G26,Punktemodus!$B$5,0),0)</f>
        <v>0</v>
      </c>
      <c r="CF26" s="117">
        <f>IF(Spielplan!E26&lt;&gt;"",SUM(BZ26:CE26),0)</f>
        <v>6</v>
      </c>
      <c r="CG26" s="98"/>
      <c r="CH26" s="105" t="s">
        <v>137</v>
      </c>
      <c r="CI26" s="98" t="str">
        <f>BQ25</f>
        <v>England</v>
      </c>
      <c r="CJ26" s="98" t="str">
        <f>Spielplan!BQ25</f>
        <v>Italien</v>
      </c>
      <c r="CK26" s="98">
        <f>IF(CJ26=CI26,Punktemodus!$B$15,0)</f>
        <v>0</v>
      </c>
      <c r="CL26" s="98">
        <f>IF(CJ26=CI25,Punktemodus!$B$15,0)</f>
        <v>0</v>
      </c>
      <c r="CM26" s="171" t="s">
        <v>230</v>
      </c>
      <c r="CN26" s="98"/>
      <c r="CO26" s="98"/>
    </row>
    <row r="27" spans="1:93" ht="24" customHeight="1" thickBot="1" x14ac:dyDescent="0.25">
      <c r="A27" s="98"/>
      <c r="B27" s="98"/>
      <c r="C27" s="109"/>
      <c r="D27" s="98"/>
      <c r="E27" s="100"/>
      <c r="F27" s="98"/>
      <c r="G27" s="100"/>
      <c r="H27" s="98"/>
      <c r="I27" s="98"/>
      <c r="J27" s="98"/>
      <c r="K27" s="98"/>
      <c r="L27" s="98"/>
      <c r="M27" s="107">
        <f t="shared" ref="M27:X27" si="12">SUM(M21:M26)</f>
        <v>7</v>
      </c>
      <c r="N27" s="107">
        <f t="shared" si="12"/>
        <v>1</v>
      </c>
      <c r="O27" s="107">
        <f t="shared" si="12"/>
        <v>7</v>
      </c>
      <c r="P27" s="107">
        <f t="shared" si="12"/>
        <v>1</v>
      </c>
      <c r="Q27" s="107">
        <f t="shared" si="12"/>
        <v>5</v>
      </c>
      <c r="R27" s="107">
        <f t="shared" si="12"/>
        <v>1</v>
      </c>
      <c r="S27" s="107">
        <f t="shared" si="12"/>
        <v>6</v>
      </c>
      <c r="T27" s="107">
        <f t="shared" si="12"/>
        <v>1</v>
      </c>
      <c r="U27" s="107">
        <f t="shared" si="12"/>
        <v>2</v>
      </c>
      <c r="V27" s="107">
        <f t="shared" si="12"/>
        <v>4</v>
      </c>
      <c r="W27" s="107">
        <f t="shared" si="12"/>
        <v>2</v>
      </c>
      <c r="X27" s="107">
        <f t="shared" si="12"/>
        <v>5</v>
      </c>
      <c r="Y27" s="98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178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102"/>
      <c r="BK27" s="98"/>
      <c r="BL27" s="110"/>
      <c r="BM27" s="98"/>
      <c r="BN27" s="98"/>
      <c r="BO27" s="98"/>
      <c r="BP27" s="98"/>
      <c r="BQ27" s="110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119">
        <f>SUM(CF21:CF26)</f>
        <v>13</v>
      </c>
      <c r="CG27" s="98"/>
      <c r="CH27" s="98"/>
      <c r="CI27" s="98"/>
      <c r="CJ27" s="98"/>
      <c r="CK27" s="98"/>
      <c r="CL27" s="98"/>
      <c r="CM27" s="119">
        <f>SUM(CM23:CM26)</f>
        <v>20</v>
      </c>
      <c r="CN27" s="98"/>
      <c r="CO27" s="98"/>
    </row>
    <row r="28" spans="1:93" ht="24" customHeight="1" thickBot="1" x14ac:dyDescent="0.25">
      <c r="A28" s="98"/>
      <c r="B28" s="98"/>
      <c r="C28" s="98"/>
      <c r="D28" s="98"/>
      <c r="E28" s="100"/>
      <c r="F28" s="98"/>
      <c r="G28" s="100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71"/>
      <c r="AA28" s="71"/>
      <c r="AB28" s="71"/>
      <c r="AC28" s="71"/>
      <c r="AD28" s="71"/>
      <c r="AE28" s="71"/>
      <c r="AF28" s="71"/>
      <c r="AG28" s="178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102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170"/>
      <c r="CG28" s="98"/>
      <c r="CH28" s="98"/>
      <c r="CI28" s="98"/>
      <c r="CJ28" s="98"/>
      <c r="CK28" s="98"/>
      <c r="CL28" s="98"/>
      <c r="CM28" s="170"/>
      <c r="CN28" s="98"/>
      <c r="CO28" s="98"/>
    </row>
    <row r="29" spans="1:93" ht="24" customHeight="1" x14ac:dyDescent="0.2">
      <c r="A29" s="98"/>
      <c r="B29" s="98"/>
      <c r="C29" s="98"/>
      <c r="D29" s="98"/>
      <c r="E29" s="100"/>
      <c r="F29" s="98"/>
      <c r="G29" s="100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102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98"/>
      <c r="BY29" s="98"/>
      <c r="BZ29" s="98"/>
      <c r="CA29" s="98"/>
      <c r="CB29" s="98"/>
      <c r="CC29" s="98"/>
      <c r="CD29" s="98"/>
      <c r="CE29" s="98"/>
      <c r="CF29" s="170"/>
      <c r="CG29" s="98"/>
      <c r="CH29" s="98"/>
      <c r="CI29" s="98"/>
      <c r="CJ29" s="98"/>
      <c r="CK29" s="98"/>
      <c r="CL29" s="98"/>
      <c r="CM29" s="170"/>
      <c r="CN29" s="98"/>
      <c r="CO29" s="98"/>
    </row>
    <row r="30" spans="1:93" ht="24" customHeight="1" x14ac:dyDescent="0.3">
      <c r="A30" s="98"/>
      <c r="B30" s="98"/>
      <c r="C30" s="103" t="s">
        <v>82</v>
      </c>
      <c r="D30" s="98"/>
      <c r="E30" s="100"/>
      <c r="F30" s="98"/>
      <c r="G30" s="100"/>
      <c r="H30" s="98"/>
      <c r="I30" s="98"/>
      <c r="J30" s="98"/>
      <c r="K30" s="98"/>
      <c r="L30" s="98"/>
      <c r="M30" s="98" t="s">
        <v>4</v>
      </c>
      <c r="N30" s="98"/>
      <c r="O30" s="98"/>
      <c r="P30" s="98"/>
      <c r="Q30" s="98" t="s">
        <v>6</v>
      </c>
      <c r="R30" s="98"/>
      <c r="S30" s="98"/>
      <c r="T30" s="98"/>
      <c r="U30" s="98" t="s">
        <v>7</v>
      </c>
      <c r="V30" s="98"/>
      <c r="W30" s="98"/>
      <c r="X30" s="98"/>
      <c r="Y30" s="98"/>
      <c r="Z30" s="71" t="s">
        <v>4</v>
      </c>
      <c r="AA30" s="71" t="s">
        <v>5</v>
      </c>
      <c r="AB30" s="71"/>
      <c r="AC30" s="71"/>
      <c r="AD30" s="77"/>
      <c r="AE30" s="71"/>
      <c r="AF30" s="71"/>
      <c r="AG30" s="177" t="s">
        <v>9</v>
      </c>
      <c r="AH30" s="78" t="s">
        <v>34</v>
      </c>
      <c r="AI30" s="71"/>
      <c r="AJ30" s="71"/>
      <c r="AK30" s="71"/>
      <c r="AL30" s="71"/>
      <c r="AM30" s="71"/>
      <c r="AN30" s="77" t="s">
        <v>36</v>
      </c>
      <c r="AO30" s="71"/>
      <c r="AP30" s="71"/>
      <c r="AQ30" s="71"/>
      <c r="AR30" s="71"/>
      <c r="AS30" s="78" t="s">
        <v>35</v>
      </c>
      <c r="AT30" s="71"/>
      <c r="AU30" s="71"/>
      <c r="AV30" s="71"/>
      <c r="AW30" s="71"/>
      <c r="AX30" s="71"/>
      <c r="AY30" s="71"/>
      <c r="AZ30" s="98"/>
      <c r="BA30" s="98"/>
      <c r="BB30" s="106" t="s">
        <v>10</v>
      </c>
      <c r="BC30" s="98"/>
      <c r="BD30" s="107" t="s">
        <v>4</v>
      </c>
      <c r="BE30" s="98"/>
      <c r="BF30" s="108" t="s">
        <v>5</v>
      </c>
      <c r="BG30" s="98"/>
      <c r="BH30" s="98"/>
      <c r="BI30" s="98"/>
      <c r="BJ30" s="102"/>
      <c r="BK30" s="103" t="s">
        <v>32</v>
      </c>
      <c r="BL30" s="98"/>
      <c r="BM30" s="98"/>
      <c r="BN30" s="107"/>
      <c r="BO30" s="98"/>
      <c r="BP30" s="107"/>
      <c r="BQ30" s="98"/>
      <c r="BR30" s="98"/>
      <c r="BS30" s="98"/>
      <c r="BT30" s="98"/>
      <c r="BU30" s="98" t="s">
        <v>29</v>
      </c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170"/>
      <c r="CG30" s="98"/>
      <c r="CH30" s="98"/>
      <c r="CI30" s="98"/>
      <c r="CJ30" s="98"/>
      <c r="CK30" s="98"/>
      <c r="CL30" s="98"/>
      <c r="CM30" s="170"/>
      <c r="CN30" s="98"/>
      <c r="CO30" s="98"/>
    </row>
    <row r="31" spans="1:93" ht="24" customHeight="1" thickBot="1" x14ac:dyDescent="0.35">
      <c r="A31" s="98"/>
      <c r="B31" s="98"/>
      <c r="C31" s="98"/>
      <c r="D31" s="98"/>
      <c r="E31" s="100"/>
      <c r="F31" s="98"/>
      <c r="G31" s="100"/>
      <c r="H31" s="98"/>
      <c r="I31" s="98"/>
      <c r="J31" s="98"/>
      <c r="K31" s="98"/>
      <c r="L31" s="98"/>
      <c r="M31" s="98" t="s">
        <v>0</v>
      </c>
      <c r="N31" s="98" t="s">
        <v>1</v>
      </c>
      <c r="O31" s="98" t="s">
        <v>2</v>
      </c>
      <c r="P31" s="98" t="s">
        <v>3</v>
      </c>
      <c r="Q31" s="98" t="s">
        <v>0</v>
      </c>
      <c r="R31" s="98" t="s">
        <v>1</v>
      </c>
      <c r="S31" s="98" t="s">
        <v>2</v>
      </c>
      <c r="T31" s="98" t="s">
        <v>3</v>
      </c>
      <c r="U31" s="98" t="s">
        <v>0</v>
      </c>
      <c r="V31" s="98" t="s">
        <v>1</v>
      </c>
      <c r="W31" s="98" t="s">
        <v>2</v>
      </c>
      <c r="X31" s="98" t="s">
        <v>3</v>
      </c>
      <c r="Y31" s="98"/>
      <c r="Z31" s="71" t="s">
        <v>8</v>
      </c>
      <c r="AA31" s="71"/>
      <c r="AB31" s="71"/>
      <c r="AC31" s="71"/>
      <c r="AD31" s="77"/>
      <c r="AE31" s="71"/>
      <c r="AF31" s="71"/>
      <c r="AG31" s="71"/>
      <c r="AH31" s="78" t="s">
        <v>33</v>
      </c>
      <c r="AI31" s="71"/>
      <c r="AJ31" s="71"/>
      <c r="AK31" s="71"/>
      <c r="AL31" s="71"/>
      <c r="AM31" s="71"/>
      <c r="AN31" s="71" t="str">
        <f>AI32</f>
        <v>Spanien</v>
      </c>
      <c r="AO31" s="71" t="str">
        <f>AI33</f>
        <v>Italien</v>
      </c>
      <c r="AP31" s="71" t="str">
        <f>AI34</f>
        <v>Irland</v>
      </c>
      <c r="AQ31" s="71" t="str">
        <f>AI35</f>
        <v>Kroatien</v>
      </c>
      <c r="AR31" s="71"/>
      <c r="AS31" s="78" t="s">
        <v>33</v>
      </c>
      <c r="AT31" s="71"/>
      <c r="AU31" s="71"/>
      <c r="AV31" s="71"/>
      <c r="AW31" s="71"/>
      <c r="AX31" s="71"/>
      <c r="AY31" s="71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102"/>
      <c r="BK31" s="98"/>
      <c r="BL31" s="98"/>
      <c r="BM31" s="98"/>
      <c r="BN31" s="107"/>
      <c r="BO31" s="98"/>
      <c r="BP31" s="107"/>
      <c r="BQ31" s="98"/>
      <c r="BR31" s="98"/>
      <c r="BS31" s="98"/>
      <c r="BT31" s="98"/>
      <c r="BU31" s="98"/>
      <c r="BV31" s="98"/>
      <c r="BW31" s="98"/>
      <c r="BX31" s="98"/>
      <c r="BY31" s="98"/>
      <c r="BZ31" s="105" t="s">
        <v>54</v>
      </c>
      <c r="CA31" s="105" t="s">
        <v>53</v>
      </c>
      <c r="CB31" s="105" t="s">
        <v>55</v>
      </c>
      <c r="CC31" s="105" t="s">
        <v>118</v>
      </c>
      <c r="CD31" s="105" t="s">
        <v>119</v>
      </c>
      <c r="CE31" s="105" t="s">
        <v>120</v>
      </c>
      <c r="CF31" s="171" t="s">
        <v>234</v>
      </c>
      <c r="CG31" s="98"/>
      <c r="CH31" s="98"/>
      <c r="CI31" s="105" t="s">
        <v>130</v>
      </c>
      <c r="CJ31" s="105" t="s">
        <v>131</v>
      </c>
      <c r="CK31" s="105" t="s">
        <v>139</v>
      </c>
      <c r="CL31" s="98"/>
      <c r="CM31" s="171" t="s">
        <v>231</v>
      </c>
      <c r="CN31" s="98"/>
      <c r="CO31" s="98"/>
    </row>
    <row r="32" spans="1:93" ht="24" customHeight="1" thickBot="1" x14ac:dyDescent="0.3">
      <c r="A32" s="98"/>
      <c r="B32" s="98"/>
      <c r="C32" s="23" t="s">
        <v>20</v>
      </c>
      <c r="D32" s="50"/>
      <c r="E32" s="214">
        <v>2</v>
      </c>
      <c r="F32" s="115" t="s">
        <v>13</v>
      </c>
      <c r="G32" s="214">
        <v>0</v>
      </c>
      <c r="H32" s="23" t="s">
        <v>16</v>
      </c>
      <c r="I32" s="50"/>
      <c r="J32" s="98"/>
      <c r="K32" s="98"/>
      <c r="L32" s="104">
        <f t="shared" ref="L32:L37" si="13">IF(E32-G32&gt;0,1,IF(G32=E32,0,-1))</f>
        <v>1</v>
      </c>
      <c r="M32" s="113">
        <f>IF($E32="",0,IF($E32&gt;$G32,3,IF($E32=G32,1,0)))</f>
        <v>3</v>
      </c>
      <c r="N32" s="113">
        <f>IF($G32="",0,IF($E32&gt;$G32,0,IF($E32=G32,1,3)))</f>
        <v>0</v>
      </c>
      <c r="O32" s="114"/>
      <c r="P32" s="114"/>
      <c r="Q32" s="113">
        <f>E32</f>
        <v>2</v>
      </c>
      <c r="R32" s="113">
        <f>G32</f>
        <v>0</v>
      </c>
      <c r="S32" s="113"/>
      <c r="T32" s="113"/>
      <c r="U32" s="113">
        <f>G32</f>
        <v>0</v>
      </c>
      <c r="V32" s="113">
        <f>E32</f>
        <v>2</v>
      </c>
      <c r="W32" s="113"/>
      <c r="X32" s="113"/>
      <c r="Y32" s="98"/>
      <c r="Z32" s="179">
        <f>M38</f>
        <v>9</v>
      </c>
      <c r="AA32" s="179">
        <f>Q38</f>
        <v>6</v>
      </c>
      <c r="AB32" s="179">
        <f>U38</f>
        <v>0</v>
      </c>
      <c r="AC32" s="179">
        <f>AA32-AB32</f>
        <v>6</v>
      </c>
      <c r="AD32" s="180"/>
      <c r="AE32" s="180"/>
      <c r="AF32" s="180"/>
      <c r="AG32" s="181">
        <f>Z32*100000+AA32*10-AB32*9</f>
        <v>900060</v>
      </c>
      <c r="AH32" s="182">
        <f>IF(AG32="","",RANK(AG32,AG32:AG35,0)+ROW(A23)%%)</f>
        <v>1.0023</v>
      </c>
      <c r="AI32" s="182" t="str">
        <f>C32</f>
        <v>Spanien</v>
      </c>
      <c r="AJ32" s="179">
        <f t="shared" ref="AJ32:AJ35" si="14">Z32</f>
        <v>9</v>
      </c>
      <c r="AK32" s="179">
        <f t="shared" ref="AK32:AK35" si="15">AA32</f>
        <v>6</v>
      </c>
      <c r="AL32" s="179">
        <f t="shared" ref="AL32:AL35" si="16">AB32</f>
        <v>0</v>
      </c>
      <c r="AM32" s="71"/>
      <c r="AN32" s="175"/>
      <c r="AO32" s="176">
        <f>IF(AJ33=AJ32,IF(G32&gt;E32,1000,0),0)</f>
        <v>0</v>
      </c>
      <c r="AP32" s="176">
        <f>IF(AJ34=AJ32,IF(G34&gt;E34,1000,0),0)</f>
        <v>0</v>
      </c>
      <c r="AQ32" s="176">
        <f>IF(AJ35=AJ32,IF(G36&gt;E36,1000,0),0)</f>
        <v>0</v>
      </c>
      <c r="AR32" s="176">
        <f>AN36</f>
        <v>900060</v>
      </c>
      <c r="AS32" s="80">
        <f>ROUND(IF(AR32="","",RANK(AR32,AR32:AR35,0)+ROW(A23)%%),0)</f>
        <v>1</v>
      </c>
      <c r="AT32" s="71" t="str">
        <f t="shared" ref="AT32:AT35" si="17">AI32</f>
        <v>Spanien</v>
      </c>
      <c r="AU32" s="71">
        <f t="shared" ref="AU32:AU35" si="18">AJ32</f>
        <v>9</v>
      </c>
      <c r="AV32" s="71">
        <f t="shared" ref="AV32:AV35" si="19">AK32</f>
        <v>6</v>
      </c>
      <c r="AW32" s="71">
        <f t="shared" ref="AW32:AW35" si="20">AL32</f>
        <v>0</v>
      </c>
      <c r="AX32" s="85"/>
      <c r="AY32" s="85"/>
      <c r="AZ32" s="98"/>
      <c r="BA32" s="22">
        <v>1</v>
      </c>
      <c r="BB32" s="220" t="str">
        <f>IF(E32="",C32,VLOOKUP(1,AS32:AT35,2,FALSE))</f>
        <v>Spanien</v>
      </c>
      <c r="BC32" s="50"/>
      <c r="BD32" s="25">
        <f>VLOOKUP(1,AS32:AW35,3,FALSE)</f>
        <v>9</v>
      </c>
      <c r="BE32" s="26">
        <f>VLOOKUP(1,AS32:AW35,4,FALSE)</f>
        <v>6</v>
      </c>
      <c r="BF32" s="116" t="s">
        <v>13</v>
      </c>
      <c r="BG32" s="26">
        <f>VLOOKUP(1,AS32:AW35,5,FALSE)</f>
        <v>0</v>
      </c>
      <c r="BH32" s="51" t="s">
        <v>25</v>
      </c>
      <c r="BI32" s="98"/>
      <c r="BJ32" s="102"/>
      <c r="BK32" s="69" t="s">
        <v>47</v>
      </c>
      <c r="BL32" s="13" t="str">
        <f>IF(BP23="","",IF(BN23=BP23,IF(BU23&gt;BW23,BL23,BQ23),IF(BN23&gt;BP23,BL23,BQ23)))</f>
        <v>Polen</v>
      </c>
      <c r="BM32" s="70"/>
      <c r="BN32" s="214">
        <v>0</v>
      </c>
      <c r="BO32" s="116" t="s">
        <v>13</v>
      </c>
      <c r="BP32" s="214">
        <v>2</v>
      </c>
      <c r="BQ32" s="13" t="str">
        <f>IF(BP25="","",IF(BN25=BP25,IF(BU25&gt;BW25,BL25,BQ25),IF(BN25&gt;BP25,BL25,BQ25)))</f>
        <v>Deutschland</v>
      </c>
      <c r="BR32" s="70"/>
      <c r="BS32" s="69" t="s">
        <v>47</v>
      </c>
      <c r="BT32" s="98"/>
      <c r="BU32" s="214"/>
      <c r="BV32" s="116" t="s">
        <v>13</v>
      </c>
      <c r="BW32" s="214"/>
      <c r="BX32" s="98"/>
      <c r="BY32" s="98"/>
      <c r="BZ32" s="98">
        <f>IF(E32&gt;G32,IF(Spielplan!E32&gt;Spielplan!G32,Punktemodus!$B$3,0),0)</f>
        <v>0</v>
      </c>
      <c r="CA32" s="98">
        <f>IF(E32=G32,IF(Spielplan!E32=Spielplan!G32,Punktemodus!$B$3,0),0)</f>
        <v>0</v>
      </c>
      <c r="CB32" s="98">
        <f>IF(E32&lt;G32,IF(Spielplan!E32&lt;Spielplan!G32,Punktemodus!$B$3,0),0)</f>
        <v>0</v>
      </c>
      <c r="CC32" s="98">
        <f>IF(E32=Spielplan!E32,Punktemodus!$B$7,0)</f>
        <v>0</v>
      </c>
      <c r="CD32" s="98">
        <f>IF(G32=Spielplan!G32,Punktemodus!$B$7,0)</f>
        <v>0</v>
      </c>
      <c r="CE32" s="98">
        <f>IF(E32=Spielplan!E32,IF(G32=Spielplan!G32,Punktemodus!$B$5,0),0)</f>
        <v>0</v>
      </c>
      <c r="CF32" s="117">
        <f>IF(Spielplan!E32&lt;&gt;"",SUM(BZ32:CE32),0)</f>
        <v>0</v>
      </c>
      <c r="CG32" s="98"/>
      <c r="CH32" s="105"/>
      <c r="CI32" s="98" t="str">
        <f>BL32</f>
        <v>Polen</v>
      </c>
      <c r="CJ32" s="98" t="str">
        <f>Spielplan!BL32</f>
        <v>Spanien</v>
      </c>
      <c r="CK32" s="98">
        <f>IF(CJ32=CI32,Punktemodus!$B$17,0)</f>
        <v>0</v>
      </c>
      <c r="CL32" s="98">
        <f>IF(CJ32=CI33,Punktemodus!$B$17,0)</f>
        <v>0</v>
      </c>
      <c r="CM32" s="119">
        <f>CK32+CL32+CK33+CL33</f>
        <v>0</v>
      </c>
      <c r="CN32" s="98"/>
      <c r="CO32" s="98"/>
    </row>
    <row r="33" spans="1:93" ht="24" customHeight="1" thickBot="1" x14ac:dyDescent="0.3">
      <c r="A33" s="98"/>
      <c r="B33" s="98"/>
      <c r="C33" s="10" t="s">
        <v>86</v>
      </c>
      <c r="D33" s="11"/>
      <c r="E33" s="214">
        <v>1</v>
      </c>
      <c r="F33" s="115" t="s">
        <v>13</v>
      </c>
      <c r="G33" s="214">
        <v>1</v>
      </c>
      <c r="H33" s="10" t="s">
        <v>18</v>
      </c>
      <c r="I33" s="11"/>
      <c r="J33" s="98"/>
      <c r="K33" s="98"/>
      <c r="L33" s="104">
        <f t="shared" si="13"/>
        <v>0</v>
      </c>
      <c r="M33" s="113"/>
      <c r="N33" s="113"/>
      <c r="O33" s="113">
        <f>IF($E33="",0,IF($E33&gt;$G33,3,IF($E33=$G33,1,0)))</f>
        <v>1</v>
      </c>
      <c r="P33" s="113">
        <f>IF($G33="",0,IF($E33&gt;$G33,0,IF($E33=$G33,1,3)))</f>
        <v>1</v>
      </c>
      <c r="Q33" s="113"/>
      <c r="R33" s="113"/>
      <c r="S33" s="113">
        <f>E33</f>
        <v>1</v>
      </c>
      <c r="T33" s="113">
        <f>G33</f>
        <v>1</v>
      </c>
      <c r="U33" s="113"/>
      <c r="V33" s="113"/>
      <c r="W33" s="113">
        <f>G33</f>
        <v>1</v>
      </c>
      <c r="X33" s="113">
        <f>E33</f>
        <v>1</v>
      </c>
      <c r="Y33" s="98"/>
      <c r="Z33" s="98">
        <f>N38</f>
        <v>6</v>
      </c>
      <c r="AA33" s="98">
        <f>R38</f>
        <v>3</v>
      </c>
      <c r="AB33" s="98">
        <f>V38</f>
        <v>2</v>
      </c>
      <c r="AC33" s="98">
        <f>AA33-AB33</f>
        <v>1</v>
      </c>
      <c r="AD33" s="104"/>
      <c r="AE33" s="104"/>
      <c r="AF33" s="104"/>
      <c r="AG33" s="181">
        <f>Z33*100000+AA33*10-AB33*9</f>
        <v>600012</v>
      </c>
      <c r="AH33" s="107">
        <f>IF(AG33="","",RANK(AG33,AG32:AG35,0)+ROW(A23)%%)</f>
        <v>2.0023</v>
      </c>
      <c r="AI33" s="107" t="str">
        <f>H32</f>
        <v>Italien</v>
      </c>
      <c r="AJ33" s="98">
        <f t="shared" si="14"/>
        <v>6</v>
      </c>
      <c r="AK33" s="98">
        <f t="shared" si="15"/>
        <v>3</v>
      </c>
      <c r="AL33" s="98">
        <f t="shared" si="16"/>
        <v>2</v>
      </c>
      <c r="AM33" s="71"/>
      <c r="AN33" s="176">
        <f>IF(AJ32=AJ33,IF(E32&gt;G32,1000,0),0)</f>
        <v>0</v>
      </c>
      <c r="AO33" s="175"/>
      <c r="AP33" s="176">
        <f>IF(AJ34=AJ33,IF(G37&gt;E37,1000,0),0)</f>
        <v>0</v>
      </c>
      <c r="AQ33" s="176">
        <f>IF(AJ35=AJ33,IF(G35&gt;E35,1000,0),0)</f>
        <v>0</v>
      </c>
      <c r="AR33" s="176">
        <f>AO36</f>
        <v>600012</v>
      </c>
      <c r="AS33" s="80">
        <f>ROUND(IF(AR33="","",RANK(AR33,AR32:AR35,0)+ROW(A23)%%),0)</f>
        <v>2</v>
      </c>
      <c r="AT33" s="71" t="str">
        <f t="shared" si="17"/>
        <v>Italien</v>
      </c>
      <c r="AU33" s="71">
        <f t="shared" si="18"/>
        <v>6</v>
      </c>
      <c r="AV33" s="71">
        <f t="shared" si="19"/>
        <v>3</v>
      </c>
      <c r="AW33" s="71">
        <f t="shared" si="20"/>
        <v>2</v>
      </c>
      <c r="AX33" s="71"/>
      <c r="AY33" s="71"/>
      <c r="AZ33" s="98"/>
      <c r="BA33" s="52">
        <v>2</v>
      </c>
      <c r="BB33" s="221" t="str">
        <f>IF(G32="",H32,VLOOKUP(2,AS32:AT35,2,FALSE))</f>
        <v>Italien</v>
      </c>
      <c r="BC33" s="11"/>
      <c r="BD33" s="54">
        <f>VLOOKUP(2,AS32:AW35,3,FALSE)</f>
        <v>6</v>
      </c>
      <c r="BE33" s="55">
        <f>VLOOKUP(2,AS32:AW35,4,FALSE)</f>
        <v>3</v>
      </c>
      <c r="BF33" s="116" t="s">
        <v>13</v>
      </c>
      <c r="BG33" s="55">
        <f>VLOOKUP(2,AS32:AW35,5,FALSE)</f>
        <v>2</v>
      </c>
      <c r="BH33" s="56" t="s">
        <v>26</v>
      </c>
      <c r="BI33" s="98"/>
      <c r="BJ33" s="102"/>
      <c r="BK33" s="112" t="s">
        <v>115</v>
      </c>
      <c r="BL33" s="98"/>
      <c r="BM33" s="98"/>
      <c r="BN33" s="107"/>
      <c r="BO33" s="98"/>
      <c r="BP33" s="107"/>
      <c r="BQ33" s="98"/>
      <c r="BR33" s="98"/>
      <c r="BS33" s="98"/>
      <c r="BT33" s="98"/>
      <c r="BU33" s="107"/>
      <c r="BV33" s="98"/>
      <c r="BW33" s="107"/>
      <c r="BX33" s="98"/>
      <c r="BY33" s="98"/>
      <c r="BZ33" s="98">
        <f>IF(E33&gt;G33,IF(Spielplan!E33&gt;Spielplan!G33,Punktemodus!$B$3,0),0)</f>
        <v>0</v>
      </c>
      <c r="CA33" s="98">
        <f>IF(E33=G33,IF(Spielplan!E33=Spielplan!G33,Punktemodus!$B$3,0),0)</f>
        <v>0</v>
      </c>
      <c r="CB33" s="98">
        <f>IF(E33&lt;G33,IF(Spielplan!E33&lt;Spielplan!G33,Punktemodus!$B$3,0),0)</f>
        <v>0</v>
      </c>
      <c r="CC33" s="98">
        <f>IF(E33=Spielplan!E33,Punktemodus!$B$7,0)</f>
        <v>1</v>
      </c>
      <c r="CD33" s="98">
        <f>IF(G33=Spielplan!G33,Punktemodus!$B$7,0)</f>
        <v>0</v>
      </c>
      <c r="CE33" s="98">
        <f>IF(E33=Spielplan!E33,IF(G33=Spielplan!G33,Punktemodus!$B$5,0),0)</f>
        <v>0</v>
      </c>
      <c r="CF33" s="117">
        <f>IF(Spielplan!E33&lt;&gt;"",SUM(BZ33:CE33),0)</f>
        <v>1</v>
      </c>
      <c r="CG33" s="98"/>
      <c r="CH33" s="105"/>
      <c r="CI33" s="98" t="str">
        <f>BQ32</f>
        <v>Deutschland</v>
      </c>
      <c r="CJ33" s="98" t="str">
        <f>Spielplan!BQ32</f>
        <v>Italien</v>
      </c>
      <c r="CK33" s="98">
        <f>IF(CJ33=CI33,Punktemodus!$B$17,0)</f>
        <v>0</v>
      </c>
      <c r="CL33" s="98">
        <f>IF(CJ33=CI32,Punktemodus!$B$17,0)</f>
        <v>0</v>
      </c>
      <c r="CM33" s="170"/>
      <c r="CN33" s="98"/>
      <c r="CO33" s="98"/>
    </row>
    <row r="34" spans="1:93" ht="24" customHeight="1" thickBot="1" x14ac:dyDescent="0.3">
      <c r="A34" s="98"/>
      <c r="B34" s="98"/>
      <c r="C34" s="23" t="str">
        <f>C32</f>
        <v>Spanien</v>
      </c>
      <c r="D34" s="50"/>
      <c r="E34" s="214">
        <v>3</v>
      </c>
      <c r="F34" s="115" t="s">
        <v>13</v>
      </c>
      <c r="G34" s="214">
        <v>0</v>
      </c>
      <c r="H34" s="23" t="str">
        <f>C33</f>
        <v>Irland</v>
      </c>
      <c r="I34" s="50"/>
      <c r="J34" s="98"/>
      <c r="K34" s="98"/>
      <c r="L34" s="104">
        <f t="shared" si="13"/>
        <v>1</v>
      </c>
      <c r="M34" s="113">
        <f>IF($E34="",0,IF($E34&gt;$G34,3,IF($E34=G34,1,0)))</f>
        <v>3</v>
      </c>
      <c r="N34" s="113"/>
      <c r="O34" s="113">
        <f>IF($G34="",0,IF($E34&gt;$G34,0,IF($E34=$G34,1,3)))</f>
        <v>0</v>
      </c>
      <c r="P34" s="113"/>
      <c r="Q34" s="113">
        <f>E34</f>
        <v>3</v>
      </c>
      <c r="R34" s="113"/>
      <c r="S34" s="113">
        <f>G34</f>
        <v>0</v>
      </c>
      <c r="T34" s="113"/>
      <c r="U34" s="113">
        <f>G34</f>
        <v>0</v>
      </c>
      <c r="V34" s="113"/>
      <c r="W34" s="113">
        <f>E34</f>
        <v>3</v>
      </c>
      <c r="X34" s="113"/>
      <c r="Y34" s="98"/>
      <c r="Z34" s="186">
        <f>O38</f>
        <v>1</v>
      </c>
      <c r="AA34" s="186">
        <f>S38</f>
        <v>1</v>
      </c>
      <c r="AB34" s="186">
        <f>W38</f>
        <v>5</v>
      </c>
      <c r="AC34" s="186">
        <f>AA34-AB34</f>
        <v>-4</v>
      </c>
      <c r="AD34" s="187"/>
      <c r="AE34" s="187"/>
      <c r="AF34" s="187"/>
      <c r="AG34" s="181">
        <f>Z34*100000+AA34*10-AB34*9</f>
        <v>99965</v>
      </c>
      <c r="AH34" s="188">
        <f>IF(AG34="","",RANK(AG34,AG32:AG35,0)+ROW(A23)%%)</f>
        <v>4.0023</v>
      </c>
      <c r="AI34" s="188" t="str">
        <f>C33</f>
        <v>Irland</v>
      </c>
      <c r="AJ34" s="186">
        <f t="shared" si="14"/>
        <v>1</v>
      </c>
      <c r="AK34" s="186">
        <f t="shared" si="15"/>
        <v>1</v>
      </c>
      <c r="AL34" s="186">
        <f t="shared" si="16"/>
        <v>5</v>
      </c>
      <c r="AM34" s="71"/>
      <c r="AN34" s="176">
        <f>IF(AJ32=AK34,IF(E34&gt;G34,1000,0),0)</f>
        <v>0</v>
      </c>
      <c r="AO34" s="176">
        <f>IF(AJ33=AJ34,IF(E37&gt;G37,1000,0),0)</f>
        <v>0</v>
      </c>
      <c r="AP34" s="175"/>
      <c r="AQ34" s="176">
        <f>IF(AJ35=AJ34,IF(G33&gt;E33,1000,0),0)</f>
        <v>0</v>
      </c>
      <c r="AR34" s="176">
        <f>AP36</f>
        <v>99965</v>
      </c>
      <c r="AS34" s="80">
        <f>ROUND(IF(AR34="","",RANK(AR34,AR32:AR35,0)+ROW(A23)%%),0)</f>
        <v>4</v>
      </c>
      <c r="AT34" s="71" t="str">
        <f t="shared" si="17"/>
        <v>Irland</v>
      </c>
      <c r="AU34" s="71">
        <f t="shared" si="18"/>
        <v>1</v>
      </c>
      <c r="AV34" s="71">
        <f t="shared" si="19"/>
        <v>1</v>
      </c>
      <c r="AW34" s="71">
        <f t="shared" si="20"/>
        <v>5</v>
      </c>
      <c r="AX34" s="71"/>
      <c r="AY34" s="71"/>
      <c r="AZ34" s="98"/>
      <c r="BA34" s="122">
        <v>3</v>
      </c>
      <c r="BB34" s="226" t="str">
        <f>IF(E33="",C33,VLOOKUP(3,AS32:AT35,2,FALSE))</f>
        <v>Kroatien</v>
      </c>
      <c r="BC34" s="123"/>
      <c r="BD34" s="124">
        <f>VLOOKUP(3,AS32:AW35,3,FALSE)</f>
        <v>1</v>
      </c>
      <c r="BE34" s="124">
        <f>VLOOKUP(3,AS32:AW35,4,FALSE)</f>
        <v>1</v>
      </c>
      <c r="BF34" s="116" t="s">
        <v>13</v>
      </c>
      <c r="BG34" s="124">
        <f>VLOOKUP(3,AS32:AW35,5,FALSE)</f>
        <v>4</v>
      </c>
      <c r="BH34" s="98"/>
      <c r="BI34" s="98"/>
      <c r="BJ34" s="102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>
        <f>IF(E34&gt;G34,IF(Spielplan!E34&gt;Spielplan!G34,Punktemodus!$B$3,0),0)</f>
        <v>5</v>
      </c>
      <c r="CA34" s="98">
        <f>IF(E34=G34,IF(Spielplan!E34=Spielplan!G34,Punktemodus!$B$3,0),0)</f>
        <v>0</v>
      </c>
      <c r="CB34" s="98">
        <f>IF(E34&lt;G34,IF(Spielplan!E34&lt;Spielplan!G34,Punktemodus!$B$3,0),0)</f>
        <v>0</v>
      </c>
      <c r="CC34" s="98">
        <f>IF(E34=Spielplan!E34,Punktemodus!$B$7,0)</f>
        <v>0</v>
      </c>
      <c r="CD34" s="98">
        <f>IF(G34=Spielplan!G34,Punktemodus!$B$7,0)</f>
        <v>1</v>
      </c>
      <c r="CE34" s="98">
        <f>IF(E34=Spielplan!E34,IF(G34=Spielplan!G34,Punktemodus!$B$5,0),0)</f>
        <v>0</v>
      </c>
      <c r="CF34" s="117">
        <f>IF(Spielplan!E34&lt;&gt;"",SUM(BZ34:CE34),0)</f>
        <v>6</v>
      </c>
      <c r="CG34" s="98"/>
      <c r="CH34" s="98"/>
      <c r="CI34" s="98"/>
      <c r="CJ34" s="98"/>
      <c r="CK34" s="98"/>
      <c r="CL34" s="98"/>
      <c r="CM34" s="170"/>
      <c r="CN34" s="98"/>
      <c r="CO34" s="98"/>
    </row>
    <row r="35" spans="1:93" ht="24" customHeight="1" thickBot="1" x14ac:dyDescent="0.3">
      <c r="A35" s="98"/>
      <c r="B35" s="98"/>
      <c r="C35" s="10" t="str">
        <f>H32</f>
        <v>Italien</v>
      </c>
      <c r="D35" s="11"/>
      <c r="E35" s="214">
        <v>2</v>
      </c>
      <c r="F35" s="115" t="s">
        <v>13</v>
      </c>
      <c r="G35" s="214">
        <v>0</v>
      </c>
      <c r="H35" s="10" t="str">
        <f>H33</f>
        <v>Kroatien</v>
      </c>
      <c r="I35" s="11"/>
      <c r="J35" s="98"/>
      <c r="K35" s="98"/>
      <c r="L35" s="104">
        <f t="shared" si="13"/>
        <v>1</v>
      </c>
      <c r="M35" s="113"/>
      <c r="N35" s="113">
        <f>IF($E35="",0,IF($E35&gt;$G35,3,IF($E35=$G35,1,0)))</f>
        <v>3</v>
      </c>
      <c r="O35" s="113"/>
      <c r="P35" s="113">
        <f>IF($G35="",0,IF($E35&gt;$G35,0,IF($E35=$G35,1,3)))</f>
        <v>0</v>
      </c>
      <c r="Q35" s="113"/>
      <c r="R35" s="113">
        <f>E35</f>
        <v>2</v>
      </c>
      <c r="S35" s="113"/>
      <c r="T35" s="113">
        <f>G35</f>
        <v>0</v>
      </c>
      <c r="U35" s="113"/>
      <c r="V35" s="113">
        <f>G35</f>
        <v>0</v>
      </c>
      <c r="W35" s="113"/>
      <c r="X35" s="113">
        <f>E35</f>
        <v>2</v>
      </c>
      <c r="Y35" s="98"/>
      <c r="Z35" s="183">
        <f>P38</f>
        <v>1</v>
      </c>
      <c r="AA35" s="183">
        <f>T38</f>
        <v>1</v>
      </c>
      <c r="AB35" s="183">
        <f>X38</f>
        <v>4</v>
      </c>
      <c r="AC35" s="183">
        <f>AA35-AB35</f>
        <v>-3</v>
      </c>
      <c r="AD35" s="184"/>
      <c r="AE35" s="184"/>
      <c r="AF35" s="184"/>
      <c r="AG35" s="181">
        <f>Z35*100000+AA35*10-AB35*9</f>
        <v>99974</v>
      </c>
      <c r="AH35" s="185">
        <f>IF(AG35="","",RANK(AG35,AG32:AG35,0)+ROW(A23)%%)</f>
        <v>3.0023</v>
      </c>
      <c r="AI35" s="185" t="str">
        <f>H33</f>
        <v>Kroatien</v>
      </c>
      <c r="AJ35" s="183">
        <f t="shared" si="14"/>
        <v>1</v>
      </c>
      <c r="AK35" s="183">
        <f t="shared" si="15"/>
        <v>1</v>
      </c>
      <c r="AL35" s="183">
        <f t="shared" si="16"/>
        <v>4</v>
      </c>
      <c r="AM35" s="71"/>
      <c r="AN35" s="176">
        <f>IF(AJ32=AJ35,IF(E36&gt;G36,1000,0),0)</f>
        <v>0</v>
      </c>
      <c r="AO35" s="176">
        <f>IF(AJ33=AJ35,IF(E35&gt;G35,1000,0),0)</f>
        <v>0</v>
      </c>
      <c r="AP35" s="176">
        <f>IF(AJ34=AJ35,IF(E33&gt;G33,1000,0),0)</f>
        <v>0</v>
      </c>
      <c r="AQ35" s="175"/>
      <c r="AR35" s="176">
        <f>AQ36</f>
        <v>99974</v>
      </c>
      <c r="AS35" s="80">
        <f>ROUND(IF(AR35="","",RANK(AR35,AR32:AR35,0)+ROW(L26)%%),0)</f>
        <v>3</v>
      </c>
      <c r="AT35" s="71" t="str">
        <f t="shared" si="17"/>
        <v>Kroatien</v>
      </c>
      <c r="AU35" s="71">
        <f t="shared" si="18"/>
        <v>1</v>
      </c>
      <c r="AV35" s="71">
        <f t="shared" si="19"/>
        <v>1</v>
      </c>
      <c r="AW35" s="71">
        <f t="shared" si="20"/>
        <v>4</v>
      </c>
      <c r="AX35" s="71"/>
      <c r="AY35" s="71"/>
      <c r="AZ35" s="98"/>
      <c r="BA35" s="122">
        <v>4</v>
      </c>
      <c r="BB35" s="226" t="str">
        <f>IF(G33="",H33,VLOOKUP(4,AS32:AT35,2,FALSE))</f>
        <v>Irland</v>
      </c>
      <c r="BC35" s="123"/>
      <c r="BD35" s="124">
        <f>VLOOKUP(4,AS32:AW35,3,FALSE)</f>
        <v>1</v>
      </c>
      <c r="BE35" s="124">
        <f>VLOOKUP(4,AS32:AW35,4,FALSE)</f>
        <v>1</v>
      </c>
      <c r="BF35" s="116" t="s">
        <v>13</v>
      </c>
      <c r="BG35" s="124">
        <f>VLOOKUP(4,AS32:AW35,5,FALSE)</f>
        <v>5</v>
      </c>
      <c r="BH35" s="98"/>
      <c r="BI35" s="98"/>
      <c r="BJ35" s="102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>
        <f>IF(E35&gt;G35,IF(Spielplan!E35&gt;Spielplan!G35,Punktemodus!$B$3,0),0)</f>
        <v>0</v>
      </c>
      <c r="CA35" s="98">
        <f>IF(E35=G35,IF(Spielplan!E35=Spielplan!G35,Punktemodus!$B$3,0),0)</f>
        <v>0</v>
      </c>
      <c r="CB35" s="98">
        <f>IF(E35&lt;G35,IF(Spielplan!E35&lt;Spielplan!G35,Punktemodus!$B$3,0),0)</f>
        <v>0</v>
      </c>
      <c r="CC35" s="98">
        <f>IF(E35=Spielplan!E35,Punktemodus!$B$7,0)</f>
        <v>0</v>
      </c>
      <c r="CD35" s="98">
        <f>IF(G35=Spielplan!G35,Punktemodus!$B$7,0)</f>
        <v>0</v>
      </c>
      <c r="CE35" s="98">
        <f>IF(E35=Spielplan!E35,IF(G35=Spielplan!G35,Punktemodus!$B$5,0),0)</f>
        <v>0</v>
      </c>
      <c r="CF35" s="117">
        <f>IF(Spielplan!E35&lt;&gt;"",SUM(BZ35:CE35),0)</f>
        <v>0</v>
      </c>
      <c r="CG35" s="98"/>
      <c r="CH35" s="98"/>
      <c r="CI35" s="98"/>
      <c r="CJ35" s="98"/>
      <c r="CK35" s="98"/>
      <c r="CL35" s="98"/>
      <c r="CM35" s="170"/>
      <c r="CN35" s="98"/>
      <c r="CO35" s="98"/>
    </row>
    <row r="36" spans="1:93" ht="24" customHeight="1" thickBot="1" x14ac:dyDescent="0.3">
      <c r="A36" s="98"/>
      <c r="B36" s="98"/>
      <c r="C36" s="23" t="str">
        <f>C32</f>
        <v>Spanien</v>
      </c>
      <c r="D36" s="50"/>
      <c r="E36" s="214">
        <v>1</v>
      </c>
      <c r="F36" s="115" t="s">
        <v>13</v>
      </c>
      <c r="G36" s="214">
        <v>0</v>
      </c>
      <c r="H36" s="23" t="str">
        <f>H33</f>
        <v>Kroatien</v>
      </c>
      <c r="I36" s="50"/>
      <c r="J36" s="98"/>
      <c r="K36" s="98"/>
      <c r="L36" s="104">
        <f t="shared" si="13"/>
        <v>1</v>
      </c>
      <c r="M36" s="113">
        <f>IF($E36="",0,IF($E36&gt;$G36,3,IF($E36=G36,1,0)))</f>
        <v>3</v>
      </c>
      <c r="N36" s="113"/>
      <c r="O36" s="113"/>
      <c r="P36" s="113">
        <f>IF($G36="",0,IF($E36&gt;$G36,0,IF($E36=$G36,1,3)))</f>
        <v>0</v>
      </c>
      <c r="Q36" s="113">
        <f>E36</f>
        <v>1</v>
      </c>
      <c r="R36" s="113"/>
      <c r="S36" s="113"/>
      <c r="T36" s="113">
        <f>G36</f>
        <v>0</v>
      </c>
      <c r="U36" s="113">
        <f>G36</f>
        <v>0</v>
      </c>
      <c r="V36" s="113"/>
      <c r="W36" s="113"/>
      <c r="X36" s="113">
        <f>E36</f>
        <v>1</v>
      </c>
      <c r="Y36" s="98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176">
        <f>AG32+SUM(AN32:AN35)</f>
        <v>900060</v>
      </c>
      <c r="AO36" s="176">
        <f>AG33+SUM(AO32:AO35)</f>
        <v>600012</v>
      </c>
      <c r="AP36" s="176">
        <f>AG34+SUM(AP32:AP35)</f>
        <v>99965</v>
      </c>
      <c r="AQ36" s="176">
        <f>AG35+SUM(AQ32:AQ35)</f>
        <v>99974</v>
      </c>
      <c r="AR36" s="86"/>
      <c r="AS36" s="87"/>
      <c r="AT36" s="87"/>
      <c r="AU36" s="71"/>
      <c r="AV36" s="71"/>
      <c r="AW36" s="71"/>
      <c r="AX36" s="71"/>
      <c r="AY36" s="71"/>
      <c r="AZ36" s="98"/>
      <c r="BA36" s="109"/>
      <c r="BB36" s="98"/>
      <c r="BC36" s="98"/>
      <c r="BD36" s="98"/>
      <c r="BE36" s="98"/>
      <c r="BF36" s="98"/>
      <c r="BG36" s="98"/>
      <c r="BH36" s="98"/>
      <c r="BI36" s="98"/>
      <c r="BJ36" s="102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>
        <f>IF(E36&gt;G36,IF(Spielplan!E36&gt;Spielplan!G36,Punktemodus!$B$3,0),0)</f>
        <v>5</v>
      </c>
      <c r="CA36" s="98">
        <f>IF(E36=G36,IF(Spielplan!E36=Spielplan!G36,Punktemodus!$B$3,0),0)</f>
        <v>0</v>
      </c>
      <c r="CB36" s="98">
        <f>IF(E36&lt;G36,IF(Spielplan!E36&lt;Spielplan!G36,Punktemodus!$B$3,0),0)</f>
        <v>0</v>
      </c>
      <c r="CC36" s="98">
        <f>IF(E36=Spielplan!E36,Punktemodus!$B$7,0)</f>
        <v>1</v>
      </c>
      <c r="CD36" s="98">
        <f>IF(G36=Spielplan!G36,Punktemodus!$B$7,0)</f>
        <v>1</v>
      </c>
      <c r="CE36" s="98">
        <f>IF(E36=Spielplan!E36,IF(G36=Spielplan!G36,Punktemodus!$B$5,0),0)</f>
        <v>2</v>
      </c>
      <c r="CF36" s="117">
        <f>IF(Spielplan!E36&lt;&gt;"",SUM(BZ36:CE36),0)</f>
        <v>9</v>
      </c>
      <c r="CG36" s="98"/>
      <c r="CH36" s="98"/>
      <c r="CI36" s="98"/>
      <c r="CJ36" s="98"/>
      <c r="CK36" s="98"/>
      <c r="CL36" s="98"/>
      <c r="CM36" s="170"/>
      <c r="CN36" s="98"/>
      <c r="CO36" s="98"/>
    </row>
    <row r="37" spans="1:93" ht="24" customHeight="1" thickBot="1" x14ac:dyDescent="0.45">
      <c r="A37" s="98"/>
      <c r="B37" s="98"/>
      <c r="C37" s="10" t="str">
        <f>H32</f>
        <v>Italien</v>
      </c>
      <c r="D37" s="11"/>
      <c r="E37" s="214">
        <v>1</v>
      </c>
      <c r="F37" s="115" t="s">
        <v>13</v>
      </c>
      <c r="G37" s="214">
        <v>0</v>
      </c>
      <c r="H37" s="10" t="str">
        <f>C33</f>
        <v>Irland</v>
      </c>
      <c r="I37" s="11"/>
      <c r="J37" s="98"/>
      <c r="K37" s="98"/>
      <c r="L37" s="104">
        <f t="shared" si="13"/>
        <v>1</v>
      </c>
      <c r="M37" s="113"/>
      <c r="N37" s="113">
        <f>IF($E37="",0,IF($E37&gt;$G37,3,IF($E37=$G37,1,0)))</f>
        <v>3</v>
      </c>
      <c r="O37" s="113">
        <f>IF($G37="",0,IF($E37&gt;$G37,0,IF($E37=$G37,1,3)))</f>
        <v>0</v>
      </c>
      <c r="P37" s="113"/>
      <c r="Q37" s="113"/>
      <c r="R37" s="113">
        <f>E37</f>
        <v>1</v>
      </c>
      <c r="S37" s="113">
        <f>G37</f>
        <v>0</v>
      </c>
      <c r="T37" s="113"/>
      <c r="U37" s="113"/>
      <c r="V37" s="113">
        <f>G37</f>
        <v>0</v>
      </c>
      <c r="W37" s="113">
        <f>E37</f>
        <v>1</v>
      </c>
      <c r="X37" s="113"/>
      <c r="Y37" s="98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98"/>
      <c r="BA37" s="109"/>
      <c r="BB37" s="98"/>
      <c r="BC37" s="98"/>
      <c r="BD37" s="98"/>
      <c r="BE37" s="98"/>
      <c r="BF37" s="98"/>
      <c r="BG37" s="98"/>
      <c r="BH37" s="98"/>
      <c r="BI37" s="98"/>
      <c r="BJ37" s="102"/>
      <c r="BK37" s="99" t="s">
        <v>116</v>
      </c>
      <c r="BL37" s="98"/>
      <c r="BM37" s="98"/>
      <c r="BN37" s="107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>
        <f>IF(E37&gt;G37,IF(Spielplan!E37&gt;Spielplan!G37,Punktemodus!$B$3,0),0)</f>
        <v>5</v>
      </c>
      <c r="CA37" s="98">
        <f>IF(E37=G37,IF(Spielplan!E37=Spielplan!G37,Punktemodus!$B$3,0),0)</f>
        <v>0</v>
      </c>
      <c r="CB37" s="98">
        <f>IF(E37&lt;G37,IF(Spielplan!E37&lt;Spielplan!G37,Punktemodus!$B$3,0),0)</f>
        <v>0</v>
      </c>
      <c r="CC37" s="98">
        <f>IF(E37=Spielplan!E37,Punktemodus!$B$7,0)</f>
        <v>0</v>
      </c>
      <c r="CD37" s="98">
        <f>IF(G37=Spielplan!G37,Punktemodus!$B$7,0)</f>
        <v>1</v>
      </c>
      <c r="CE37" s="98">
        <f>IF(E37=Spielplan!E37,IF(G37=Spielplan!G37,Punktemodus!$B$5,0),0)</f>
        <v>0</v>
      </c>
      <c r="CF37" s="117">
        <f>IF(Spielplan!E37&lt;&gt;"",SUM(BZ37:CE37),0)</f>
        <v>6</v>
      </c>
      <c r="CG37" s="98"/>
      <c r="CH37" s="98"/>
      <c r="CI37" s="98"/>
      <c r="CJ37" s="98"/>
      <c r="CK37" s="98"/>
      <c r="CL37" s="98"/>
      <c r="CM37" s="170"/>
      <c r="CN37" s="98"/>
      <c r="CO37" s="98"/>
    </row>
    <row r="38" spans="1:93" ht="24" customHeight="1" thickBot="1" x14ac:dyDescent="0.25">
      <c r="A38" s="98"/>
      <c r="B38" s="98"/>
      <c r="C38" s="109"/>
      <c r="D38" s="98"/>
      <c r="E38" s="100"/>
      <c r="F38" s="98"/>
      <c r="G38" s="100"/>
      <c r="H38" s="98"/>
      <c r="I38" s="98"/>
      <c r="J38" s="98"/>
      <c r="K38" s="98"/>
      <c r="L38" s="98"/>
      <c r="M38" s="107">
        <f t="shared" ref="M38:X38" si="21">SUM(M32:M37)</f>
        <v>9</v>
      </c>
      <c r="N38" s="107">
        <f t="shared" si="21"/>
        <v>6</v>
      </c>
      <c r="O38" s="107">
        <f t="shared" si="21"/>
        <v>1</v>
      </c>
      <c r="P38" s="107">
        <f t="shared" si="21"/>
        <v>1</v>
      </c>
      <c r="Q38" s="107">
        <f t="shared" si="21"/>
        <v>6</v>
      </c>
      <c r="R38" s="107">
        <f t="shared" si="21"/>
        <v>3</v>
      </c>
      <c r="S38" s="107">
        <f t="shared" si="21"/>
        <v>1</v>
      </c>
      <c r="T38" s="107">
        <f t="shared" si="21"/>
        <v>1</v>
      </c>
      <c r="U38" s="107">
        <f t="shared" si="21"/>
        <v>0</v>
      </c>
      <c r="V38" s="107">
        <f t="shared" si="21"/>
        <v>2</v>
      </c>
      <c r="W38" s="107">
        <f t="shared" si="21"/>
        <v>5</v>
      </c>
      <c r="X38" s="107">
        <f t="shared" si="21"/>
        <v>4</v>
      </c>
      <c r="Y38" s="98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178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102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119">
        <f>SUM(CF32:CF37)</f>
        <v>22</v>
      </c>
      <c r="CG38" s="98"/>
      <c r="CH38" s="98"/>
      <c r="CI38" s="98"/>
      <c r="CJ38" s="98"/>
      <c r="CK38" s="98"/>
      <c r="CL38" s="98"/>
      <c r="CM38" s="170"/>
      <c r="CN38" s="98"/>
      <c r="CO38" s="98"/>
    </row>
    <row r="39" spans="1:93" ht="24" customHeight="1" thickBot="1" x14ac:dyDescent="0.35">
      <c r="A39" s="98"/>
      <c r="B39" s="98"/>
      <c r="C39" s="98"/>
      <c r="D39" s="98"/>
      <c r="E39" s="100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71"/>
      <c r="AA39" s="71"/>
      <c r="AB39" s="71"/>
      <c r="AC39" s="71"/>
      <c r="AD39" s="71"/>
      <c r="AE39" s="71"/>
      <c r="AF39" s="71"/>
      <c r="AG39" s="178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102"/>
      <c r="BK39" s="317" t="str">
        <f>IF(BP32="","",IF(BN32=BP32,IF(BU32&gt;BW32,BL32,BQ32),IF(BN32&gt;BP32,BL32,BQ32)))</f>
        <v>Deutschland</v>
      </c>
      <c r="BL39" s="318"/>
      <c r="BM39" s="318"/>
      <c r="BN39" s="318"/>
      <c r="BO39" s="318"/>
      <c r="BP39" s="318"/>
      <c r="BQ39" s="318"/>
      <c r="BR39" s="319"/>
      <c r="BS39" s="320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170"/>
      <c r="CG39" s="98"/>
      <c r="CH39" s="98"/>
      <c r="CI39" s="105" t="s">
        <v>130</v>
      </c>
      <c r="CJ39" s="105" t="s">
        <v>131</v>
      </c>
      <c r="CK39" s="105" t="s">
        <v>140</v>
      </c>
      <c r="CL39" s="98"/>
      <c r="CM39" s="171" t="s">
        <v>232</v>
      </c>
      <c r="CN39" s="98"/>
      <c r="CO39" s="98"/>
    </row>
    <row r="40" spans="1:93" ht="24" customHeight="1" thickBot="1" x14ac:dyDescent="0.3">
      <c r="A40" s="98"/>
      <c r="B40" s="98"/>
      <c r="C40" s="106"/>
      <c r="D40" s="98"/>
      <c r="E40" s="100"/>
      <c r="F40" s="98"/>
      <c r="G40" s="10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104"/>
      <c r="AE40" s="98"/>
      <c r="AF40" s="98"/>
      <c r="AG40" s="98"/>
      <c r="AH40" s="105"/>
      <c r="AI40" s="98"/>
      <c r="AJ40" s="98"/>
      <c r="AK40" s="98"/>
      <c r="AL40" s="98"/>
      <c r="AM40" s="98"/>
      <c r="AN40" s="104"/>
      <c r="AO40" s="98"/>
      <c r="AP40" s="98"/>
      <c r="AQ40" s="98"/>
      <c r="AR40" s="98"/>
      <c r="AS40" s="105"/>
      <c r="AT40" s="98"/>
      <c r="AU40" s="98"/>
      <c r="AV40" s="98"/>
      <c r="AW40" s="98"/>
      <c r="AX40" s="98"/>
      <c r="AY40" s="98"/>
      <c r="AZ40" s="98"/>
      <c r="BA40" s="98"/>
      <c r="BB40" s="106"/>
      <c r="BC40" s="98"/>
      <c r="BD40" s="107"/>
      <c r="BE40" s="98"/>
      <c r="BF40" s="108"/>
      <c r="BG40" s="98"/>
      <c r="BH40" s="98"/>
      <c r="BI40" s="98"/>
      <c r="BJ40" s="102"/>
      <c r="BK40" s="321"/>
      <c r="BL40" s="322"/>
      <c r="BM40" s="322"/>
      <c r="BN40" s="322"/>
      <c r="BO40" s="322"/>
      <c r="BP40" s="322"/>
      <c r="BQ40" s="322"/>
      <c r="BR40" s="323"/>
      <c r="BS40" s="324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170"/>
      <c r="CG40" s="98"/>
      <c r="CH40" s="98"/>
      <c r="CI40" s="98" t="str">
        <f>BK39</f>
        <v>Deutschland</v>
      </c>
      <c r="CJ40" s="98" t="str">
        <f>Spielplan!BK39</f>
        <v>Spanien</v>
      </c>
      <c r="CK40" s="98">
        <f>IF(CJ40=CI40,Punktemodus!$B$19,0)</f>
        <v>0</v>
      </c>
      <c r="CL40" s="98"/>
      <c r="CM40" s="119">
        <f>CK40</f>
        <v>0</v>
      </c>
      <c r="CN40" s="98"/>
      <c r="CO40" s="98"/>
    </row>
    <row r="41" spans="1:93" ht="24" customHeight="1" thickBot="1" x14ac:dyDescent="0.35">
      <c r="A41" s="98"/>
      <c r="B41" s="98"/>
      <c r="C41" s="103" t="s">
        <v>84</v>
      </c>
      <c r="D41" s="98"/>
      <c r="E41" s="100"/>
      <c r="F41" s="98"/>
      <c r="G41" s="100"/>
      <c r="H41" s="98"/>
      <c r="I41" s="98"/>
      <c r="J41" s="98"/>
      <c r="K41" s="98"/>
      <c r="L41" s="98"/>
      <c r="M41" s="98" t="s">
        <v>4</v>
      </c>
      <c r="N41" s="98"/>
      <c r="O41" s="98"/>
      <c r="P41" s="98"/>
      <c r="Q41" s="98" t="s">
        <v>6</v>
      </c>
      <c r="R41" s="98"/>
      <c r="S41" s="98"/>
      <c r="T41" s="98"/>
      <c r="U41" s="98" t="s">
        <v>7</v>
      </c>
      <c r="V41" s="98"/>
      <c r="W41" s="98"/>
      <c r="X41" s="98"/>
      <c r="Y41" s="98"/>
      <c r="Z41" s="71" t="s">
        <v>4</v>
      </c>
      <c r="AA41" s="71" t="s">
        <v>5</v>
      </c>
      <c r="AB41" s="71"/>
      <c r="AC41" s="71"/>
      <c r="AD41" s="77"/>
      <c r="AE41" s="71"/>
      <c r="AF41" s="71"/>
      <c r="AG41" s="177" t="s">
        <v>9</v>
      </c>
      <c r="AH41" s="78" t="s">
        <v>34</v>
      </c>
      <c r="AI41" s="71"/>
      <c r="AJ41" s="71"/>
      <c r="AK41" s="71"/>
      <c r="AL41" s="71"/>
      <c r="AM41" s="71"/>
      <c r="AN41" s="77" t="s">
        <v>36</v>
      </c>
      <c r="AO41" s="71"/>
      <c r="AP41" s="71"/>
      <c r="AQ41" s="71"/>
      <c r="AR41" s="71"/>
      <c r="AS41" s="78" t="s">
        <v>35</v>
      </c>
      <c r="AT41" s="71"/>
      <c r="AU41" s="71"/>
      <c r="AV41" s="71"/>
      <c r="AW41" s="71"/>
      <c r="AX41" s="71"/>
      <c r="AY41" s="71"/>
      <c r="AZ41" s="98"/>
      <c r="BA41" s="98"/>
      <c r="BB41" s="106" t="s">
        <v>10</v>
      </c>
      <c r="BC41" s="98"/>
      <c r="BD41" s="107" t="s">
        <v>4</v>
      </c>
      <c r="BE41" s="98"/>
      <c r="BF41" s="108" t="s">
        <v>5</v>
      </c>
      <c r="BG41" s="98"/>
      <c r="BH41" s="98"/>
      <c r="BI41" s="98"/>
      <c r="BJ41" s="102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170"/>
      <c r="CG41" s="98"/>
      <c r="CH41" s="98"/>
      <c r="CI41" s="98"/>
      <c r="CJ41" s="98"/>
      <c r="CK41" s="98"/>
      <c r="CL41" s="98"/>
      <c r="CM41" s="118">
        <f>CM18+CM27+CM32+CM40</f>
        <v>55</v>
      </c>
      <c r="CN41" s="98"/>
      <c r="CO41" s="98"/>
    </row>
    <row r="42" spans="1:93" ht="24" customHeight="1" thickBot="1" x14ac:dyDescent="0.45">
      <c r="A42" s="98"/>
      <c r="B42" s="98"/>
      <c r="C42" s="98"/>
      <c r="D42" s="98"/>
      <c r="E42" s="100"/>
      <c r="F42" s="98"/>
      <c r="G42" s="100"/>
      <c r="H42" s="98"/>
      <c r="I42" s="98"/>
      <c r="J42" s="98"/>
      <c r="K42" s="98"/>
      <c r="L42" s="98"/>
      <c r="M42" s="98" t="s">
        <v>0</v>
      </c>
      <c r="N42" s="98" t="s">
        <v>1</v>
      </c>
      <c r="O42" s="98" t="s">
        <v>2</v>
      </c>
      <c r="P42" s="98" t="s">
        <v>3</v>
      </c>
      <c r="Q42" s="98" t="s">
        <v>0</v>
      </c>
      <c r="R42" s="98" t="s">
        <v>1</v>
      </c>
      <c r="S42" s="98" t="s">
        <v>2</v>
      </c>
      <c r="T42" s="98" t="s">
        <v>3</v>
      </c>
      <c r="U42" s="98" t="s">
        <v>0</v>
      </c>
      <c r="V42" s="98" t="s">
        <v>1</v>
      </c>
      <c r="W42" s="98" t="s">
        <v>2</v>
      </c>
      <c r="X42" s="98" t="s">
        <v>3</v>
      </c>
      <c r="Y42" s="98"/>
      <c r="Z42" s="71" t="s">
        <v>8</v>
      </c>
      <c r="AA42" s="71"/>
      <c r="AB42" s="71"/>
      <c r="AC42" s="71"/>
      <c r="AD42" s="77"/>
      <c r="AE42" s="71"/>
      <c r="AF42" s="71"/>
      <c r="AG42" s="71"/>
      <c r="AH42" s="78" t="s">
        <v>33</v>
      </c>
      <c r="AI42" s="71"/>
      <c r="AJ42" s="71"/>
      <c r="AK42" s="71"/>
      <c r="AL42" s="71"/>
      <c r="AM42" s="71"/>
      <c r="AN42" s="71" t="str">
        <f>AI43</f>
        <v>Frankreich</v>
      </c>
      <c r="AO42" s="71" t="str">
        <f>AI44</f>
        <v>England</v>
      </c>
      <c r="AP42" s="71" t="str">
        <f>AI45</f>
        <v>Ukraine</v>
      </c>
      <c r="AQ42" s="71" t="str">
        <f>AI46</f>
        <v>Schweden</v>
      </c>
      <c r="AR42" s="71"/>
      <c r="AS42" s="78" t="s">
        <v>33</v>
      </c>
      <c r="AT42" s="71"/>
      <c r="AU42" s="71"/>
      <c r="AV42" s="71"/>
      <c r="AW42" s="71"/>
      <c r="AX42" s="71"/>
      <c r="AY42" s="71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102"/>
      <c r="BK42" s="167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105" t="s">
        <v>54</v>
      </c>
      <c r="CA42" s="105" t="s">
        <v>53</v>
      </c>
      <c r="CB42" s="105" t="s">
        <v>55</v>
      </c>
      <c r="CC42" s="105" t="s">
        <v>118</v>
      </c>
      <c r="CD42" s="105" t="s">
        <v>119</v>
      </c>
      <c r="CE42" s="105" t="s">
        <v>120</v>
      </c>
      <c r="CF42" s="171" t="s">
        <v>235</v>
      </c>
      <c r="CG42" s="98"/>
      <c r="CH42" s="98"/>
      <c r="CI42" s="98"/>
      <c r="CJ42" s="98"/>
      <c r="CK42" s="98"/>
      <c r="CL42" s="98"/>
      <c r="CM42" s="170"/>
      <c r="CN42" s="98"/>
      <c r="CO42" s="98"/>
    </row>
    <row r="43" spans="1:93" ht="24" customHeight="1" thickBot="1" x14ac:dyDescent="0.45">
      <c r="A43" s="98"/>
      <c r="B43" s="98"/>
      <c r="C43" s="58" t="s">
        <v>19</v>
      </c>
      <c r="D43" s="59"/>
      <c r="E43" s="214">
        <v>2</v>
      </c>
      <c r="F43" s="115" t="s">
        <v>13</v>
      </c>
      <c r="G43" s="214">
        <v>1</v>
      </c>
      <c r="H43" s="58" t="s">
        <v>87</v>
      </c>
      <c r="I43" s="59"/>
      <c r="J43" s="98"/>
      <c r="K43" s="98"/>
      <c r="L43" s="104">
        <f t="shared" ref="L43:L48" si="22">IF(E43-G43&gt;0,1,IF(G43=E43,0,-1))</f>
        <v>1</v>
      </c>
      <c r="M43" s="113">
        <f>IF($E43="",0,IF($E43&gt;$G43,3,IF($E43=G43,1,0)))</f>
        <v>3</v>
      </c>
      <c r="N43" s="113">
        <f>IF($G43="",0,IF($E43&gt;$G43,0,IF($E43=G43,1,3)))</f>
        <v>0</v>
      </c>
      <c r="O43" s="114"/>
      <c r="P43" s="114"/>
      <c r="Q43" s="113">
        <f>E43</f>
        <v>2</v>
      </c>
      <c r="R43" s="113">
        <f>G43</f>
        <v>1</v>
      </c>
      <c r="S43" s="113"/>
      <c r="T43" s="113"/>
      <c r="U43" s="113">
        <f>G43</f>
        <v>1</v>
      </c>
      <c r="V43" s="113">
        <f>E43</f>
        <v>2</v>
      </c>
      <c r="W43" s="113"/>
      <c r="X43" s="113"/>
      <c r="Y43" s="98"/>
      <c r="Z43" s="179">
        <f>M49</f>
        <v>4</v>
      </c>
      <c r="AA43" s="179">
        <f>Q49</f>
        <v>2</v>
      </c>
      <c r="AB43" s="179">
        <f>U49</f>
        <v>3</v>
      </c>
      <c r="AC43" s="179">
        <f>AA43-AB43</f>
        <v>-1</v>
      </c>
      <c r="AD43" s="180"/>
      <c r="AE43" s="180"/>
      <c r="AF43" s="180"/>
      <c r="AG43" s="181">
        <f>Z43*100000+AA43*10-AB43*9</f>
        <v>399993</v>
      </c>
      <c r="AH43" s="182">
        <f>IF(AG43="","",RANK(AG43,AG43:AG46,0)+ROW(A34)%%)</f>
        <v>2.0034000000000001</v>
      </c>
      <c r="AI43" s="182" t="str">
        <f>C43</f>
        <v>Frankreich</v>
      </c>
      <c r="AJ43" s="179">
        <f t="shared" ref="AJ43:AJ46" si="23">Z43</f>
        <v>4</v>
      </c>
      <c r="AK43" s="179">
        <f t="shared" ref="AK43:AK46" si="24">AA43</f>
        <v>2</v>
      </c>
      <c r="AL43" s="179">
        <f t="shared" ref="AL43:AL46" si="25">AB43</f>
        <v>3</v>
      </c>
      <c r="AM43" s="71"/>
      <c r="AN43" s="175"/>
      <c r="AO43" s="176">
        <f>IF(AJ44=AJ43,IF(G43&gt;E43,1000,0),0)</f>
        <v>0</v>
      </c>
      <c r="AP43" s="176">
        <f>IF(AJ45=AJ43,IF(G45&gt;E45,1000,0),0)</f>
        <v>0</v>
      </c>
      <c r="AQ43" s="176">
        <f>IF(AJ46=AJ43,IF(G47&gt;E47,1000,0),0)</f>
        <v>0</v>
      </c>
      <c r="AR43" s="176">
        <f>AN47</f>
        <v>399993</v>
      </c>
      <c r="AS43" s="80">
        <f>ROUND(IF(AR43="","",RANK(AR43,AR43:AR46,0)+ROW(A34)%%),0)</f>
        <v>2</v>
      </c>
      <c r="AT43" s="71" t="str">
        <f t="shared" ref="AT43:AT46" si="26">AI43</f>
        <v>Frankreich</v>
      </c>
      <c r="AU43" s="71">
        <f t="shared" ref="AU43:AU46" si="27">AJ43</f>
        <v>4</v>
      </c>
      <c r="AV43" s="71">
        <f t="shared" ref="AV43:AV46" si="28">AK43</f>
        <v>2</v>
      </c>
      <c r="AW43" s="71">
        <f t="shared" ref="AW43:AW46" si="29">AL43</f>
        <v>3</v>
      </c>
      <c r="AX43" s="85"/>
      <c r="AY43" s="85"/>
      <c r="AZ43" s="98"/>
      <c r="BA43" s="60">
        <v>1</v>
      </c>
      <c r="BB43" s="222" t="str">
        <f>IF(E43="",C43,VLOOKUP(1,AS43:AT46,2,FALSE))</f>
        <v>England</v>
      </c>
      <c r="BC43" s="59"/>
      <c r="BD43" s="62">
        <f>VLOOKUP(1,AS43:AW46,3,FALSE)</f>
        <v>6</v>
      </c>
      <c r="BE43" s="63">
        <f>VLOOKUP(1,AS43:AW46,4,FALSE)</f>
        <v>6</v>
      </c>
      <c r="BF43" s="116" t="s">
        <v>13</v>
      </c>
      <c r="BG43" s="63">
        <f>VLOOKUP(1,AS43:AW46,5,FALSE)</f>
        <v>3</v>
      </c>
      <c r="BH43" s="64" t="s">
        <v>27</v>
      </c>
      <c r="BI43" s="98"/>
      <c r="BJ43" s="102"/>
      <c r="BK43" s="167" t="s">
        <v>221</v>
      </c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>IF(E43&gt;G43,IF(Spielplan!E43&gt;Spielplan!G43,Punktemodus!$B$3,0),0)</f>
        <v>0</v>
      </c>
      <c r="CA43" s="98">
        <f>IF(E43=G43,IF(Spielplan!E43=Spielplan!G43,Punktemodus!$B$3,0),0)</f>
        <v>0</v>
      </c>
      <c r="CB43" s="98">
        <f>IF(E43&lt;G43,IF(Spielplan!E43&lt;Spielplan!G43,Punktemodus!$B$3,0),0)</f>
        <v>0</v>
      </c>
      <c r="CC43" s="98">
        <f>IF(E43=Spielplan!E43,Punktemodus!$B$7,0)</f>
        <v>0</v>
      </c>
      <c r="CD43" s="98">
        <f>IF(G43=Spielplan!G43,Punktemodus!$B$7,0)</f>
        <v>1</v>
      </c>
      <c r="CE43" s="98">
        <f>IF(E43=Spielplan!E43,IF(G43=Spielplan!G43,Punktemodus!$B$5,0),0)</f>
        <v>0</v>
      </c>
      <c r="CF43" s="117">
        <f>IF(Spielplan!E43&lt;&gt;"",SUM(BZ43:CE43),0)</f>
        <v>1</v>
      </c>
      <c r="CG43" s="98"/>
      <c r="CH43" s="98"/>
      <c r="CI43" s="98"/>
      <c r="CJ43" s="98"/>
      <c r="CK43" s="98"/>
      <c r="CL43" s="98"/>
      <c r="CM43" s="170"/>
      <c r="CN43" s="98"/>
      <c r="CO43" s="98"/>
    </row>
    <row r="44" spans="1:93" ht="24" customHeight="1" thickBot="1" x14ac:dyDescent="0.45">
      <c r="A44" s="98"/>
      <c r="B44" s="98"/>
      <c r="C44" s="15" t="s">
        <v>88</v>
      </c>
      <c r="D44" s="16"/>
      <c r="E44" s="214">
        <v>1</v>
      </c>
      <c r="F44" s="115" t="s">
        <v>13</v>
      </c>
      <c r="G44" s="214">
        <v>0</v>
      </c>
      <c r="H44" s="15" t="s">
        <v>14</v>
      </c>
      <c r="I44" s="16"/>
      <c r="J44" s="98"/>
      <c r="K44" s="98"/>
      <c r="L44" s="104">
        <f t="shared" si="22"/>
        <v>1</v>
      </c>
      <c r="M44" s="113"/>
      <c r="N44" s="113"/>
      <c r="O44" s="113">
        <f>IF($E44="",0,IF($E44&gt;$G44,3,IF($E44=$G44,1,0)))</f>
        <v>3</v>
      </c>
      <c r="P44" s="113">
        <f>IF($G44="",0,IF($E44&gt;$G44,0,IF($E44=$G44,1,3)))</f>
        <v>0</v>
      </c>
      <c r="Q44" s="113"/>
      <c r="R44" s="113"/>
      <c r="S44" s="113">
        <f>E44</f>
        <v>1</v>
      </c>
      <c r="T44" s="113">
        <f>G44</f>
        <v>0</v>
      </c>
      <c r="U44" s="113"/>
      <c r="V44" s="113"/>
      <c r="W44" s="113">
        <f>G44</f>
        <v>0</v>
      </c>
      <c r="X44" s="113">
        <f>E44</f>
        <v>1</v>
      </c>
      <c r="Y44" s="98"/>
      <c r="Z44" s="98">
        <f>N49</f>
        <v>6</v>
      </c>
      <c r="AA44" s="98">
        <f>R49</f>
        <v>6</v>
      </c>
      <c r="AB44" s="98">
        <f>V49</f>
        <v>3</v>
      </c>
      <c r="AC44" s="98">
        <f>AA44-AB44</f>
        <v>3</v>
      </c>
      <c r="AD44" s="104"/>
      <c r="AE44" s="104"/>
      <c r="AF44" s="104"/>
      <c r="AG44" s="181">
        <f>Z44*100000+AA44*10-AB44*9</f>
        <v>600033</v>
      </c>
      <c r="AH44" s="107">
        <f>IF(AG44="","",RANK(AG44,AG43:AG46,0)+ROW(A34)%%)</f>
        <v>1.0034000000000001</v>
      </c>
      <c r="AI44" s="107" t="str">
        <f>H43</f>
        <v>England</v>
      </c>
      <c r="AJ44" s="98">
        <f t="shared" si="23"/>
        <v>6</v>
      </c>
      <c r="AK44" s="98">
        <f t="shared" si="24"/>
        <v>6</v>
      </c>
      <c r="AL44" s="98">
        <f t="shared" si="25"/>
        <v>3</v>
      </c>
      <c r="AM44" s="71"/>
      <c r="AN44" s="176">
        <f>IF(AJ43=AJ44,IF(E43&gt;G43,1000,0),0)</f>
        <v>0</v>
      </c>
      <c r="AO44" s="175"/>
      <c r="AP44" s="176">
        <f>IF(AJ45=AJ44,IF(G48&gt;E48,1000,0),0)</f>
        <v>0</v>
      </c>
      <c r="AQ44" s="176">
        <f>IF(AJ46=AJ44,IF(G46&gt;E46,1000,0),0)</f>
        <v>0</v>
      </c>
      <c r="AR44" s="176">
        <f>AO47</f>
        <v>600033</v>
      </c>
      <c r="AS44" s="80">
        <f>ROUND(IF(AR44="","",RANK(AR44,AR43:AR46,0)+ROW(A34)%%),0)</f>
        <v>1</v>
      </c>
      <c r="AT44" s="71" t="str">
        <f t="shared" si="26"/>
        <v>England</v>
      </c>
      <c r="AU44" s="71">
        <f t="shared" si="27"/>
        <v>6</v>
      </c>
      <c r="AV44" s="71">
        <f t="shared" si="28"/>
        <v>6</v>
      </c>
      <c r="AW44" s="71">
        <f t="shared" si="29"/>
        <v>3</v>
      </c>
      <c r="AX44" s="71"/>
      <c r="AY44" s="71"/>
      <c r="AZ44" s="98"/>
      <c r="BA44" s="65">
        <v>2</v>
      </c>
      <c r="BB44" s="223" t="str">
        <f>IF(G43="",H43,VLOOKUP(2,AS43:AT46,2,FALSE))</f>
        <v>Frankreich</v>
      </c>
      <c r="BC44" s="16"/>
      <c r="BD44" s="66">
        <f>VLOOKUP(2,AS43:AW46,3,FALSE)</f>
        <v>4</v>
      </c>
      <c r="BE44" s="67">
        <f>VLOOKUP(2,AS43:AW46,4,FALSE)</f>
        <v>2</v>
      </c>
      <c r="BF44" s="116" t="s">
        <v>13</v>
      </c>
      <c r="BG44" s="67">
        <f>VLOOKUP(2,AS43:AW46,5,FALSE)</f>
        <v>3</v>
      </c>
      <c r="BH44" s="49" t="s">
        <v>28</v>
      </c>
      <c r="BI44" s="98"/>
      <c r="BJ44" s="102"/>
      <c r="BK44" s="99" t="s">
        <v>51</v>
      </c>
      <c r="BL44" s="98"/>
      <c r="BM44" s="98"/>
      <c r="BN44" s="98"/>
      <c r="BO44" s="98"/>
      <c r="BP44" s="98"/>
      <c r="BQ44" s="118">
        <f>CG49</f>
        <v>77</v>
      </c>
      <c r="BR44" s="98"/>
      <c r="BS44" s="98"/>
      <c r="BT44" s="98"/>
      <c r="BU44" s="98"/>
      <c r="BV44" s="98"/>
      <c r="BW44" s="98"/>
      <c r="BX44" s="98"/>
      <c r="BY44" s="98"/>
      <c r="BZ44" s="98">
        <f>IF(E44&gt;G44,IF(Spielplan!E44&gt;Spielplan!G44,Punktemodus!$B$3,0),0)</f>
        <v>5</v>
      </c>
      <c r="CA44" s="98">
        <f>IF(E44=G44,IF(Spielplan!E44=Spielplan!G44,Punktemodus!$B$3,0),0)</f>
        <v>0</v>
      </c>
      <c r="CB44" s="98">
        <f>IF(E44&lt;G44,IF(Spielplan!E44&lt;Spielplan!G44,Punktemodus!$B$3,0),0)</f>
        <v>0</v>
      </c>
      <c r="CC44" s="98">
        <f>IF(E44=Spielplan!E44,Punktemodus!$B$7,0)</f>
        <v>0</v>
      </c>
      <c r="CD44" s="98">
        <f>IF(G44=Spielplan!G44,Punktemodus!$B$7,0)</f>
        <v>0</v>
      </c>
      <c r="CE44" s="98">
        <f>IF(E44=Spielplan!E44,IF(G44=Spielplan!G44,Punktemodus!$B$5,0),0)</f>
        <v>0</v>
      </c>
      <c r="CF44" s="117">
        <f>IF(Spielplan!E44&lt;&gt;"",SUM(BZ44:CE44),0)</f>
        <v>5</v>
      </c>
      <c r="CG44" s="98"/>
      <c r="CH44" s="98"/>
      <c r="CI44" s="98"/>
      <c r="CJ44" s="98"/>
      <c r="CK44" s="98"/>
      <c r="CL44" s="98"/>
      <c r="CM44" s="170"/>
      <c r="CN44" s="98"/>
      <c r="CO44" s="98"/>
    </row>
    <row r="45" spans="1:93" ht="24" customHeight="1" thickBot="1" x14ac:dyDescent="0.45">
      <c r="A45" s="98"/>
      <c r="B45" s="98"/>
      <c r="C45" s="58" t="str">
        <f>C43</f>
        <v>Frankreich</v>
      </c>
      <c r="D45" s="59"/>
      <c r="E45" s="214">
        <v>0</v>
      </c>
      <c r="F45" s="115" t="s">
        <v>13</v>
      </c>
      <c r="G45" s="214">
        <v>0</v>
      </c>
      <c r="H45" s="58" t="str">
        <f>C44</f>
        <v>Ukraine</v>
      </c>
      <c r="I45" s="59"/>
      <c r="J45" s="98"/>
      <c r="K45" s="98"/>
      <c r="L45" s="104">
        <f t="shared" si="22"/>
        <v>0</v>
      </c>
      <c r="M45" s="113">
        <f>IF($E45="",0,IF($E45&gt;$G45,3,IF($E45=G45,1,0)))</f>
        <v>1</v>
      </c>
      <c r="N45" s="113"/>
      <c r="O45" s="113">
        <f>IF($G45="",0,IF($E45&gt;$G45,0,IF($E45=$G45,1,3)))</f>
        <v>1</v>
      </c>
      <c r="P45" s="113"/>
      <c r="Q45" s="113">
        <f>E45</f>
        <v>0</v>
      </c>
      <c r="R45" s="113"/>
      <c r="S45" s="113">
        <f>G45</f>
        <v>0</v>
      </c>
      <c r="T45" s="113"/>
      <c r="U45" s="113">
        <f>G45</f>
        <v>0</v>
      </c>
      <c r="V45" s="113"/>
      <c r="W45" s="113">
        <f>E45</f>
        <v>0</v>
      </c>
      <c r="X45" s="113"/>
      <c r="Y45" s="98"/>
      <c r="Z45" s="186">
        <f>O49</f>
        <v>4</v>
      </c>
      <c r="AA45" s="186">
        <f>S49</f>
        <v>1</v>
      </c>
      <c r="AB45" s="186">
        <f>W49</f>
        <v>3</v>
      </c>
      <c r="AC45" s="186">
        <f>AA45-AB45</f>
        <v>-2</v>
      </c>
      <c r="AD45" s="187"/>
      <c r="AE45" s="187"/>
      <c r="AF45" s="187"/>
      <c r="AG45" s="181">
        <f>Z45*100000+AA45*10-AB45*9</f>
        <v>399983</v>
      </c>
      <c r="AH45" s="188">
        <f>IF(AG45="","",RANK(AG45,AG43:AG46,0)+ROW(A34)%%)</f>
        <v>3.0034000000000001</v>
      </c>
      <c r="AI45" s="188" t="str">
        <f>C44</f>
        <v>Ukraine</v>
      </c>
      <c r="AJ45" s="186">
        <f t="shared" si="23"/>
        <v>4</v>
      </c>
      <c r="AK45" s="186">
        <f t="shared" si="24"/>
        <v>1</v>
      </c>
      <c r="AL45" s="186">
        <f t="shared" si="25"/>
        <v>3</v>
      </c>
      <c r="AM45" s="71"/>
      <c r="AN45" s="176">
        <f>IF(AJ43=AK45,IF(E45&gt;G45,1000,0),0)</f>
        <v>0</v>
      </c>
      <c r="AO45" s="176">
        <f>IF(AJ44=AJ45,IF(E48&gt;G48,1000,0),0)</f>
        <v>0</v>
      </c>
      <c r="AP45" s="175"/>
      <c r="AQ45" s="176">
        <f>IF(AJ46=AJ45,IF(G44&gt;E44,1000,0),0)</f>
        <v>0</v>
      </c>
      <c r="AR45" s="176">
        <f>AP47</f>
        <v>399983</v>
      </c>
      <c r="AS45" s="80">
        <f>ROUND(IF(AR45="","",RANK(AR45,AR43:AR46,0)+ROW(A34)%%),0)</f>
        <v>3</v>
      </c>
      <c r="AT45" s="71" t="str">
        <f t="shared" si="26"/>
        <v>Ukraine</v>
      </c>
      <c r="AU45" s="71">
        <f t="shared" si="27"/>
        <v>4</v>
      </c>
      <c r="AV45" s="71">
        <f t="shared" si="28"/>
        <v>1</v>
      </c>
      <c r="AW45" s="71">
        <f t="shared" si="29"/>
        <v>3</v>
      </c>
      <c r="AX45" s="71"/>
      <c r="AY45" s="71"/>
      <c r="AZ45" s="98"/>
      <c r="BA45" s="122">
        <v>3</v>
      </c>
      <c r="BB45" s="226" t="str">
        <f>IF(E44="",C44,VLOOKUP(3,AS43:AT46,2,FALSE))</f>
        <v>Ukraine</v>
      </c>
      <c r="BC45" s="123"/>
      <c r="BD45" s="124">
        <f>VLOOKUP(3,AS43:AW46,3,FALSE)</f>
        <v>4</v>
      </c>
      <c r="BE45" s="124">
        <f>VLOOKUP(3,AS43:AW46,4,FALSE)</f>
        <v>1</v>
      </c>
      <c r="BF45" s="116" t="s">
        <v>13</v>
      </c>
      <c r="BG45" s="124">
        <f>VLOOKUP(3,AS43:AW46,5,FALSE)</f>
        <v>3</v>
      </c>
      <c r="BH45" s="98"/>
      <c r="BI45" s="98"/>
      <c r="BJ45" s="102"/>
      <c r="BK45" s="99" t="s">
        <v>216</v>
      </c>
      <c r="BL45" s="98"/>
      <c r="BM45" s="98"/>
      <c r="BN45" s="98"/>
      <c r="BO45" s="98"/>
      <c r="BP45" s="98"/>
      <c r="BQ45" s="118">
        <f>CM18</f>
        <v>35</v>
      </c>
      <c r="BR45" s="98"/>
      <c r="BS45" s="98"/>
      <c r="BT45" s="98"/>
      <c r="BU45" s="98"/>
      <c r="BV45" s="98"/>
      <c r="BW45" s="98"/>
      <c r="BX45" s="98"/>
      <c r="BY45" s="98"/>
      <c r="BZ45" s="98">
        <f>IF(E45&gt;G45,IF(Spielplan!E45&gt;Spielplan!G45,Punktemodus!$B$3,0),0)</f>
        <v>0</v>
      </c>
      <c r="CA45" s="98">
        <f>IF(E45=G45,IF(Spielplan!E45=Spielplan!G45,Punktemodus!$B$3,0),0)</f>
        <v>0</v>
      </c>
      <c r="CB45" s="98">
        <f>IF(E45&lt;G45,IF(Spielplan!E45&lt;Spielplan!G45,Punktemodus!$B$3,0),0)</f>
        <v>0</v>
      </c>
      <c r="CC45" s="98">
        <f>IF(E45=Spielplan!E45,Punktemodus!$B$7,0)</f>
        <v>0</v>
      </c>
      <c r="CD45" s="98">
        <f>IF(G45=Spielplan!G45,Punktemodus!$B$7,0)</f>
        <v>1</v>
      </c>
      <c r="CE45" s="98">
        <f>IF(E45=Spielplan!E45,IF(G45=Spielplan!G45,Punktemodus!$B$5,0),0)</f>
        <v>0</v>
      </c>
      <c r="CF45" s="117">
        <f>IF(Spielplan!E45&lt;&gt;"",SUM(BZ45:CE45),0)</f>
        <v>1</v>
      </c>
      <c r="CG45" s="98"/>
      <c r="CH45" s="98"/>
      <c r="CI45" s="98"/>
      <c r="CJ45" s="98"/>
      <c r="CK45" s="98"/>
      <c r="CL45" s="98"/>
      <c r="CM45" s="170"/>
      <c r="CN45" s="98"/>
      <c r="CO45" s="98"/>
    </row>
    <row r="46" spans="1:93" ht="24" customHeight="1" thickBot="1" x14ac:dyDescent="0.45">
      <c r="A46" s="98"/>
      <c r="B46" s="98"/>
      <c r="C46" s="15" t="str">
        <f>H43</f>
        <v>England</v>
      </c>
      <c r="D46" s="16"/>
      <c r="E46" s="214">
        <v>2</v>
      </c>
      <c r="F46" s="115" t="s">
        <v>13</v>
      </c>
      <c r="G46" s="214">
        <v>1</v>
      </c>
      <c r="H46" s="15" t="str">
        <f>H44</f>
        <v>Schweden</v>
      </c>
      <c r="I46" s="16"/>
      <c r="J46" s="98"/>
      <c r="K46" s="98"/>
      <c r="L46" s="104">
        <f t="shared" si="22"/>
        <v>1</v>
      </c>
      <c r="M46" s="113"/>
      <c r="N46" s="113">
        <f>IF($E46="",0,IF($E46&gt;$G46,3,IF($E46=$G46,1,0)))</f>
        <v>3</v>
      </c>
      <c r="O46" s="113"/>
      <c r="P46" s="113">
        <f>IF($G46="",0,IF($E46&gt;$G46,0,IF($E46=$G46,1,3)))</f>
        <v>0</v>
      </c>
      <c r="Q46" s="113"/>
      <c r="R46" s="113">
        <f>E46</f>
        <v>2</v>
      </c>
      <c r="S46" s="113"/>
      <c r="T46" s="113">
        <f>G46</f>
        <v>1</v>
      </c>
      <c r="U46" s="113"/>
      <c r="V46" s="113">
        <f>G46</f>
        <v>1</v>
      </c>
      <c r="W46" s="113"/>
      <c r="X46" s="113">
        <f>E46</f>
        <v>2</v>
      </c>
      <c r="Y46" s="98"/>
      <c r="Z46" s="183">
        <f>P49</f>
        <v>3</v>
      </c>
      <c r="AA46" s="183">
        <f>T49</f>
        <v>3</v>
      </c>
      <c r="AB46" s="183">
        <f>X49</f>
        <v>3</v>
      </c>
      <c r="AC46" s="183">
        <f>AA46-AB46</f>
        <v>0</v>
      </c>
      <c r="AD46" s="184"/>
      <c r="AE46" s="184"/>
      <c r="AF46" s="184"/>
      <c r="AG46" s="181">
        <f>Z46*100000+AA46*10-AB46*9</f>
        <v>300003</v>
      </c>
      <c r="AH46" s="185">
        <f>IF(AG46="","",RANK(AG46,AG43:AG46,0)+ROW(A34)%%)</f>
        <v>4.0034000000000001</v>
      </c>
      <c r="AI46" s="185" t="str">
        <f>H44</f>
        <v>Schweden</v>
      </c>
      <c r="AJ46" s="183">
        <f t="shared" si="23"/>
        <v>3</v>
      </c>
      <c r="AK46" s="183">
        <f t="shared" si="24"/>
        <v>3</v>
      </c>
      <c r="AL46" s="183">
        <f t="shared" si="25"/>
        <v>3</v>
      </c>
      <c r="AM46" s="71"/>
      <c r="AN46" s="176">
        <f>IF(AJ43=AJ46,IF(E47&gt;G47,1000,0),0)</f>
        <v>0</v>
      </c>
      <c r="AO46" s="176">
        <f>IF(AJ44=AJ46,IF(E46&gt;G46,1000,0),0)</f>
        <v>0</v>
      </c>
      <c r="AP46" s="176">
        <f>IF(AJ45=AJ46,IF(E44&gt;G44,1000,0),0)</f>
        <v>0</v>
      </c>
      <c r="AQ46" s="175"/>
      <c r="AR46" s="176">
        <f>AQ47</f>
        <v>300003</v>
      </c>
      <c r="AS46" s="80">
        <f>ROUND(IF(AR46="","",RANK(AR46,AR43:AR46,0)+ROW(L37)%%),0)</f>
        <v>4</v>
      </c>
      <c r="AT46" s="71" t="str">
        <f t="shared" si="26"/>
        <v>Schweden</v>
      </c>
      <c r="AU46" s="71">
        <f t="shared" si="27"/>
        <v>3</v>
      </c>
      <c r="AV46" s="71">
        <f t="shared" si="28"/>
        <v>3</v>
      </c>
      <c r="AW46" s="71">
        <f t="shared" si="29"/>
        <v>3</v>
      </c>
      <c r="AX46" s="71"/>
      <c r="AY46" s="71"/>
      <c r="AZ46" s="98"/>
      <c r="BA46" s="122">
        <v>4</v>
      </c>
      <c r="BB46" s="226" t="str">
        <f>IF(G44="",H44,VLOOKUP(4,AS43:AT46,2,FALSE))</f>
        <v>Schweden</v>
      </c>
      <c r="BC46" s="123"/>
      <c r="BD46" s="124">
        <f>VLOOKUP(4,AS43:AW46,3,FALSE)</f>
        <v>3</v>
      </c>
      <c r="BE46" s="124">
        <f>VLOOKUP(4,AS43:AW46,4,FALSE)</f>
        <v>3</v>
      </c>
      <c r="BF46" s="116" t="s">
        <v>13</v>
      </c>
      <c r="BG46" s="124">
        <f>VLOOKUP(4,AS43:AW46,5,FALSE)</f>
        <v>3</v>
      </c>
      <c r="BH46" s="98"/>
      <c r="BI46" s="98"/>
      <c r="BJ46" s="102"/>
      <c r="BK46" s="99" t="s">
        <v>217</v>
      </c>
      <c r="BL46" s="98"/>
      <c r="BM46" s="98"/>
      <c r="BN46" s="98"/>
      <c r="BO46" s="98"/>
      <c r="BP46" s="98"/>
      <c r="BQ46" s="118">
        <f>CM27</f>
        <v>20</v>
      </c>
      <c r="BR46" s="98"/>
      <c r="BS46" s="98"/>
      <c r="BT46" s="98"/>
      <c r="BU46" s="98"/>
      <c r="BV46" s="98"/>
      <c r="BW46" s="98"/>
      <c r="BX46" s="98"/>
      <c r="BY46" s="98"/>
      <c r="BZ46" s="98">
        <f>IF(E46&gt;G46,IF(Spielplan!E46&gt;Spielplan!G46,Punktemodus!$B$3,0),0)</f>
        <v>5</v>
      </c>
      <c r="CA46" s="98">
        <f>IF(E46=G46,IF(Spielplan!E46=Spielplan!G46,Punktemodus!$B$3,0),0)</f>
        <v>0</v>
      </c>
      <c r="CB46" s="98">
        <f>IF(E46&lt;G46,IF(Spielplan!E46&lt;Spielplan!G46,Punktemodus!$B$3,0),0)</f>
        <v>0</v>
      </c>
      <c r="CC46" s="98">
        <f>IF(E46=Spielplan!E46,Punktemodus!$B$7,0)</f>
        <v>0</v>
      </c>
      <c r="CD46" s="98">
        <f>IF(G46=Spielplan!G46,Punktemodus!$B$7,0)</f>
        <v>0</v>
      </c>
      <c r="CE46" s="98">
        <f>IF(E46=Spielplan!E46,IF(G46=Spielplan!G46,Punktemodus!$B$5,0),0)</f>
        <v>0</v>
      </c>
      <c r="CF46" s="117">
        <f>IF(Spielplan!E46&lt;&gt;"",SUM(BZ46:CE46),0)</f>
        <v>5</v>
      </c>
      <c r="CG46" s="98"/>
      <c r="CH46" s="98"/>
      <c r="CI46" s="98"/>
      <c r="CJ46" s="98"/>
      <c r="CK46" s="98"/>
      <c r="CL46" s="98"/>
      <c r="CM46" s="170"/>
      <c r="CN46" s="98"/>
      <c r="CO46" s="98"/>
    </row>
    <row r="47" spans="1:93" ht="24" customHeight="1" thickBot="1" x14ac:dyDescent="0.45">
      <c r="A47" s="98"/>
      <c r="B47" s="98"/>
      <c r="C47" s="58" t="str">
        <f>C43</f>
        <v>Frankreich</v>
      </c>
      <c r="D47" s="59"/>
      <c r="E47" s="214">
        <v>0</v>
      </c>
      <c r="F47" s="115" t="s">
        <v>13</v>
      </c>
      <c r="G47" s="214">
        <v>2</v>
      </c>
      <c r="H47" s="58" t="str">
        <f>H44</f>
        <v>Schweden</v>
      </c>
      <c r="I47" s="59"/>
      <c r="J47" s="98"/>
      <c r="K47" s="98"/>
      <c r="L47" s="104">
        <f t="shared" si="22"/>
        <v>-1</v>
      </c>
      <c r="M47" s="113">
        <f>IF($E47="",0,IF($E47&gt;$G47,3,IF($E47=G47,1,0)))</f>
        <v>0</v>
      </c>
      <c r="N47" s="113"/>
      <c r="O47" s="113"/>
      <c r="P47" s="113">
        <f>IF($G47="",0,IF($E47&gt;$G47,0,IF($E47=$G47,1,3)))</f>
        <v>3</v>
      </c>
      <c r="Q47" s="113">
        <f>E47</f>
        <v>0</v>
      </c>
      <c r="R47" s="113"/>
      <c r="S47" s="113"/>
      <c r="T47" s="113">
        <f>G47</f>
        <v>2</v>
      </c>
      <c r="U47" s="113">
        <f>G47</f>
        <v>2</v>
      </c>
      <c r="V47" s="113"/>
      <c r="W47" s="113"/>
      <c r="X47" s="113">
        <f>E47</f>
        <v>0</v>
      </c>
      <c r="Y47" s="98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176">
        <f>AG43+SUM(AN43:AN46)</f>
        <v>399993</v>
      </c>
      <c r="AO47" s="176">
        <f>AG44+SUM(AO43:AO46)</f>
        <v>600033</v>
      </c>
      <c r="AP47" s="176">
        <f>AG45+SUM(AP43:AP46)</f>
        <v>399983</v>
      </c>
      <c r="AQ47" s="176">
        <f>AG46+SUM(AQ43:AQ46)</f>
        <v>300003</v>
      </c>
      <c r="AR47" s="86"/>
      <c r="AS47" s="87"/>
      <c r="AT47" s="87"/>
      <c r="AU47" s="71"/>
      <c r="AV47" s="71"/>
      <c r="AW47" s="71"/>
      <c r="AX47" s="71"/>
      <c r="AY47" s="71"/>
      <c r="AZ47" s="98"/>
      <c r="BA47" s="109"/>
      <c r="BB47" s="98"/>
      <c r="BC47" s="98"/>
      <c r="BD47" s="98"/>
      <c r="BE47" s="98"/>
      <c r="BF47" s="98"/>
      <c r="BG47" s="98"/>
      <c r="BH47" s="98"/>
      <c r="BI47" s="98"/>
      <c r="BJ47" s="102"/>
      <c r="BK47" s="99" t="s">
        <v>218</v>
      </c>
      <c r="BL47" s="98"/>
      <c r="BM47" s="98"/>
      <c r="BN47" s="98"/>
      <c r="BO47" s="98"/>
      <c r="BP47" s="98"/>
      <c r="BQ47" s="118">
        <f>CM32</f>
        <v>0</v>
      </c>
      <c r="BR47" s="98"/>
      <c r="BS47" s="98"/>
      <c r="BT47" s="98"/>
      <c r="BU47" s="98"/>
      <c r="BV47" s="98"/>
      <c r="BW47" s="98"/>
      <c r="BX47" s="98"/>
      <c r="BY47" s="98"/>
      <c r="BZ47" s="98">
        <f>IF(E47&gt;G47,IF(Spielplan!E47&gt;Spielplan!G47,Punktemodus!$B$3,0),0)</f>
        <v>0</v>
      </c>
      <c r="CA47" s="98">
        <f>IF(E47=G47,IF(Spielplan!E47=Spielplan!G47,Punktemodus!$B$3,0),0)</f>
        <v>0</v>
      </c>
      <c r="CB47" s="98">
        <f>IF(E47&lt;G47,IF(Spielplan!E47&lt;Spielplan!G47,Punktemodus!$B$3,0),0)</f>
        <v>5</v>
      </c>
      <c r="CC47" s="98">
        <f>IF(E47=Spielplan!E47,Punktemodus!$B$7,0)</f>
        <v>1</v>
      </c>
      <c r="CD47" s="98">
        <f>IF(G47=Spielplan!G47,Punktemodus!$B$7,0)</f>
        <v>1</v>
      </c>
      <c r="CE47" s="98">
        <f>IF(E47=Spielplan!E47,IF(G47=Spielplan!G47,Punktemodus!$B$5,0),0)</f>
        <v>2</v>
      </c>
      <c r="CF47" s="117">
        <f>IF(Spielplan!E47&lt;&gt;"",SUM(BZ47:CE47),0)</f>
        <v>9</v>
      </c>
      <c r="CG47" s="98"/>
      <c r="CH47" s="98"/>
      <c r="CI47" s="98"/>
      <c r="CJ47" s="98"/>
      <c r="CK47" s="98"/>
      <c r="CL47" s="98"/>
      <c r="CM47" s="170"/>
      <c r="CN47" s="98"/>
      <c r="CO47" s="98"/>
    </row>
    <row r="48" spans="1:93" ht="24" customHeight="1" thickBot="1" x14ac:dyDescent="0.45">
      <c r="A48" s="98"/>
      <c r="B48" s="98"/>
      <c r="C48" s="15" t="str">
        <f>H43</f>
        <v>England</v>
      </c>
      <c r="D48" s="16"/>
      <c r="E48" s="214">
        <v>3</v>
      </c>
      <c r="F48" s="115" t="s">
        <v>13</v>
      </c>
      <c r="G48" s="214">
        <v>0</v>
      </c>
      <c r="H48" s="15" t="str">
        <f>C44</f>
        <v>Ukraine</v>
      </c>
      <c r="I48" s="16"/>
      <c r="J48" s="98"/>
      <c r="K48" s="98"/>
      <c r="L48" s="104">
        <f t="shared" si="22"/>
        <v>1</v>
      </c>
      <c r="M48" s="113"/>
      <c r="N48" s="113">
        <f>IF($E48="",0,IF($E48&gt;$G48,3,IF($E48=$G48,1,0)))</f>
        <v>3</v>
      </c>
      <c r="O48" s="113">
        <f>IF($G48="",0,IF($E48&gt;$G48,0,IF($E48=$G48,1,3)))</f>
        <v>0</v>
      </c>
      <c r="P48" s="113"/>
      <c r="Q48" s="113"/>
      <c r="R48" s="113">
        <f>E48</f>
        <v>3</v>
      </c>
      <c r="S48" s="113">
        <f>G48</f>
        <v>0</v>
      </c>
      <c r="T48" s="113"/>
      <c r="U48" s="113"/>
      <c r="V48" s="113">
        <f>G48</f>
        <v>0</v>
      </c>
      <c r="W48" s="113">
        <f>E48</f>
        <v>3</v>
      </c>
      <c r="X48" s="113"/>
      <c r="Y48" s="98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98"/>
      <c r="BA48" s="109"/>
      <c r="BB48" s="98"/>
      <c r="BC48" s="98"/>
      <c r="BD48" s="98"/>
      <c r="BE48" s="98"/>
      <c r="BF48" s="98"/>
      <c r="BG48" s="98"/>
      <c r="BH48" s="98"/>
      <c r="BI48" s="98"/>
      <c r="BJ48" s="102"/>
      <c r="BK48" s="99" t="s">
        <v>219</v>
      </c>
      <c r="BL48" s="98"/>
      <c r="BM48" s="98"/>
      <c r="BN48" s="98"/>
      <c r="BO48" s="98"/>
      <c r="BP48" s="98"/>
      <c r="BQ48" s="118">
        <f>CM40</f>
        <v>0</v>
      </c>
      <c r="BR48" s="98"/>
      <c r="BS48" s="98"/>
      <c r="BT48" s="98"/>
      <c r="BU48" s="98"/>
      <c r="BV48" s="98"/>
      <c r="BW48" s="98"/>
      <c r="BX48" s="98"/>
      <c r="BY48" s="98"/>
      <c r="BZ48" s="98">
        <f>IF(E48&gt;G48,IF(Spielplan!E48&gt;Spielplan!G48,Punktemodus!$B$3,0),0)</f>
        <v>5</v>
      </c>
      <c r="CA48" s="98">
        <f>IF(E48=G48,IF(Spielplan!E48=Spielplan!G48,Punktemodus!$B$3,0),0)</f>
        <v>0</v>
      </c>
      <c r="CB48" s="98">
        <f>IF(E48&lt;G48,IF(Spielplan!E48&lt;Spielplan!G48,Punktemodus!$B$3,0),0)</f>
        <v>0</v>
      </c>
      <c r="CC48" s="98">
        <f>IF(E48=Spielplan!E48,Punktemodus!$B$7,0)</f>
        <v>0</v>
      </c>
      <c r="CD48" s="98">
        <f>IF(G48=Spielplan!G48,Punktemodus!$B$7,0)</f>
        <v>1</v>
      </c>
      <c r="CE48" s="98">
        <f>IF(E48=Spielplan!E48,IF(G48=Spielplan!G48,Punktemodus!$B$5,0),0)</f>
        <v>0</v>
      </c>
      <c r="CF48" s="117">
        <f>IF(Spielplan!E48&lt;&gt;"",SUM(BZ48:CE48),0)</f>
        <v>6</v>
      </c>
      <c r="CG48" s="98"/>
      <c r="CH48" s="98"/>
      <c r="CI48" s="98"/>
      <c r="CJ48" s="98"/>
      <c r="CK48" s="98"/>
      <c r="CL48" s="98"/>
      <c r="CM48" s="170"/>
      <c r="CN48" s="98"/>
      <c r="CO48" s="98"/>
    </row>
    <row r="49" spans="1:93" ht="24" customHeight="1" thickBot="1" x14ac:dyDescent="0.45">
      <c r="A49" s="98"/>
      <c r="B49" s="98"/>
      <c r="C49" s="109"/>
      <c r="D49" s="98"/>
      <c r="E49" s="100"/>
      <c r="F49" s="98"/>
      <c r="G49" s="100"/>
      <c r="H49" s="98"/>
      <c r="I49" s="98"/>
      <c r="J49" s="98"/>
      <c r="K49" s="98"/>
      <c r="L49" s="98"/>
      <c r="M49" s="107">
        <f>SUM(M43:M48)</f>
        <v>4</v>
      </c>
      <c r="N49" s="107">
        <f t="shared" ref="N49:X49" si="30">SUM(N43:N48)</f>
        <v>6</v>
      </c>
      <c r="O49" s="107">
        <f t="shared" si="30"/>
        <v>4</v>
      </c>
      <c r="P49" s="107">
        <f t="shared" si="30"/>
        <v>3</v>
      </c>
      <c r="Q49" s="107">
        <f t="shared" si="30"/>
        <v>2</v>
      </c>
      <c r="R49" s="107">
        <f t="shared" si="30"/>
        <v>6</v>
      </c>
      <c r="S49" s="107">
        <f t="shared" si="30"/>
        <v>1</v>
      </c>
      <c r="T49" s="107">
        <f t="shared" si="30"/>
        <v>3</v>
      </c>
      <c r="U49" s="107">
        <f t="shared" si="30"/>
        <v>3</v>
      </c>
      <c r="V49" s="107">
        <f t="shared" si="30"/>
        <v>3</v>
      </c>
      <c r="W49" s="107">
        <f t="shared" si="30"/>
        <v>3</v>
      </c>
      <c r="X49" s="107">
        <f t="shared" si="30"/>
        <v>3</v>
      </c>
      <c r="Y49" s="98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178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102"/>
      <c r="BK49" s="99" t="s">
        <v>72</v>
      </c>
      <c r="BL49" s="98"/>
      <c r="BM49" s="98"/>
      <c r="BN49" s="98"/>
      <c r="BO49" s="98"/>
      <c r="BP49" s="98"/>
      <c r="BQ49" s="121">
        <f>CM49</f>
        <v>132</v>
      </c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119">
        <f>SUM(CF43:CF48)</f>
        <v>27</v>
      </c>
      <c r="CG49" s="118">
        <f>CF16+CF27+CF38+CF49</f>
        <v>77</v>
      </c>
      <c r="CH49" s="98"/>
      <c r="CI49" s="98"/>
      <c r="CJ49" s="98"/>
      <c r="CK49" s="98"/>
      <c r="CL49" s="98"/>
      <c r="CM49" s="121">
        <f>CM41+CG49</f>
        <v>132</v>
      </c>
      <c r="CN49" s="98"/>
      <c r="CO49" s="98"/>
    </row>
    <row r="50" spans="1:93" ht="24" customHeight="1" x14ac:dyDescent="0.2">
      <c r="A50" s="98"/>
      <c r="B50" s="98"/>
      <c r="C50" s="109"/>
      <c r="D50" s="98"/>
      <c r="E50" s="100"/>
      <c r="F50" s="98"/>
      <c r="G50" s="100"/>
      <c r="H50" s="98"/>
      <c r="I50" s="98"/>
      <c r="J50" s="98"/>
      <c r="K50" s="98"/>
      <c r="L50" s="98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102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100"/>
      <c r="CG50" s="98"/>
      <c r="CH50" s="98"/>
      <c r="CI50" s="98"/>
      <c r="CJ50" s="98"/>
      <c r="CK50" s="98"/>
      <c r="CL50" s="98"/>
      <c r="CM50" s="100"/>
      <c r="CN50" s="98"/>
      <c r="CO50" s="98"/>
    </row>
    <row r="55" spans="1:93" x14ac:dyDescent="0.2">
      <c r="C55" s="5"/>
    </row>
  </sheetData>
  <sheetProtection sheet="1" objects="1" scenarios="1"/>
  <mergeCells count="4">
    <mergeCell ref="L6:L9"/>
    <mergeCell ref="BK39:BS40"/>
    <mergeCell ref="CF2:CF7"/>
    <mergeCell ref="CM2:CM7"/>
  </mergeCells>
  <pageMargins left="0.53" right="0.17" top="0.52" bottom="0.32" header="0.2" footer="0.21"/>
  <pageSetup paperSize="9" scale="40" orientation="landscape" r:id="rId1"/>
  <headerFooter alignWithMargins="0">
    <oddFooter>&amp;R&amp;8www.podlech.ch</oddFooter>
  </headerFooter>
  <ignoredErrors>
    <ignoredError sqref="CL14:CL16 CL12:CL13 CL11 CI11 CI13 CI15 CL24:CL25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58</vt:i4>
      </vt:variant>
      <vt:variant>
        <vt:lpstr>Benannte Bereiche</vt:lpstr>
      </vt:variant>
      <vt:variant>
        <vt:i4>52</vt:i4>
      </vt:variant>
    </vt:vector>
  </HeadingPairs>
  <TitlesOfParts>
    <vt:vector size="110" baseType="lpstr">
      <vt:lpstr>Anleitung</vt:lpstr>
      <vt:lpstr>Spielplan</vt:lpstr>
      <vt:lpstr>Punktemodus</vt:lpstr>
      <vt:lpstr>Auswertung</vt:lpstr>
      <vt:lpstr>Rangliste</vt:lpstr>
      <vt:lpstr>Anpfiff</vt:lpstr>
      <vt:lpstr>Regelwerk</vt:lpstr>
      <vt:lpstr>Formel</vt:lpstr>
      <vt:lpstr>Tipper 001</vt:lpstr>
      <vt:lpstr>Tipper 002</vt:lpstr>
      <vt:lpstr>Tipper 003</vt:lpstr>
      <vt:lpstr>Tipper 004</vt:lpstr>
      <vt:lpstr>Tipper 005</vt:lpstr>
      <vt:lpstr>Tipper 006</vt:lpstr>
      <vt:lpstr>Tipper 007</vt:lpstr>
      <vt:lpstr>Tipper 008</vt:lpstr>
      <vt:lpstr>Tipper 009</vt:lpstr>
      <vt:lpstr>Tipper 010</vt:lpstr>
      <vt:lpstr>Tipper 011</vt:lpstr>
      <vt:lpstr>Tipper 012</vt:lpstr>
      <vt:lpstr>Tipper 013</vt:lpstr>
      <vt:lpstr>Tipper 014</vt:lpstr>
      <vt:lpstr>Tipper 015</vt:lpstr>
      <vt:lpstr>Tipper 016</vt:lpstr>
      <vt:lpstr>Tipper 017</vt:lpstr>
      <vt:lpstr>Tipper 018</vt:lpstr>
      <vt:lpstr>Tipper 019</vt:lpstr>
      <vt:lpstr>Tipper 020</vt:lpstr>
      <vt:lpstr>Tipper 021</vt:lpstr>
      <vt:lpstr>Tipper 022</vt:lpstr>
      <vt:lpstr>Tipper 023</vt:lpstr>
      <vt:lpstr>Tipper 024</vt:lpstr>
      <vt:lpstr>Tipper 025</vt:lpstr>
      <vt:lpstr>Tipper 026</vt:lpstr>
      <vt:lpstr>Tipper 027</vt:lpstr>
      <vt:lpstr>Tipper 028</vt:lpstr>
      <vt:lpstr>Tipper 029</vt:lpstr>
      <vt:lpstr>Tipper 030</vt:lpstr>
      <vt:lpstr>Tipper 031</vt:lpstr>
      <vt:lpstr>Tipper 032</vt:lpstr>
      <vt:lpstr>Tipper 033</vt:lpstr>
      <vt:lpstr>Tipper 034</vt:lpstr>
      <vt:lpstr>Tipper 035</vt:lpstr>
      <vt:lpstr>Tipper 036</vt:lpstr>
      <vt:lpstr>Tipper 037</vt:lpstr>
      <vt:lpstr>Tipper 038</vt:lpstr>
      <vt:lpstr>Tipper 039</vt:lpstr>
      <vt:lpstr>Tipper 040</vt:lpstr>
      <vt:lpstr>Tipper 041</vt:lpstr>
      <vt:lpstr>Tipper 042</vt:lpstr>
      <vt:lpstr>Tipper 043</vt:lpstr>
      <vt:lpstr>Tipper 044</vt:lpstr>
      <vt:lpstr>Tipper 045</vt:lpstr>
      <vt:lpstr>Tipper 046</vt:lpstr>
      <vt:lpstr>Tipper 047</vt:lpstr>
      <vt:lpstr>Tipper 048</vt:lpstr>
      <vt:lpstr>Tipper 049</vt:lpstr>
      <vt:lpstr>Tipper 050</vt:lpstr>
      <vt:lpstr>Rangliste!Druckbereich</vt:lpstr>
      <vt:lpstr>Spielplan!Druckbereich</vt:lpstr>
      <vt:lpstr>'Tipper 001'!Druckbereich</vt:lpstr>
      <vt:lpstr>'Tipper 002'!Druckbereich</vt:lpstr>
      <vt:lpstr>'Tipper 003'!Druckbereich</vt:lpstr>
      <vt:lpstr>'Tipper 004'!Druckbereich</vt:lpstr>
      <vt:lpstr>'Tipper 005'!Druckbereich</vt:lpstr>
      <vt:lpstr>'Tipper 006'!Druckbereich</vt:lpstr>
      <vt:lpstr>'Tipper 007'!Druckbereich</vt:lpstr>
      <vt:lpstr>'Tipper 008'!Druckbereich</vt:lpstr>
      <vt:lpstr>'Tipper 009'!Druckbereich</vt:lpstr>
      <vt:lpstr>'Tipper 010'!Druckbereich</vt:lpstr>
      <vt:lpstr>'Tipper 011'!Druckbereich</vt:lpstr>
      <vt:lpstr>'Tipper 012'!Druckbereich</vt:lpstr>
      <vt:lpstr>'Tipper 013'!Druckbereich</vt:lpstr>
      <vt:lpstr>'Tipper 014'!Druckbereich</vt:lpstr>
      <vt:lpstr>'Tipper 015'!Druckbereich</vt:lpstr>
      <vt:lpstr>'Tipper 016'!Druckbereich</vt:lpstr>
      <vt:lpstr>'Tipper 017'!Druckbereich</vt:lpstr>
      <vt:lpstr>'Tipper 018'!Druckbereich</vt:lpstr>
      <vt:lpstr>'Tipper 019'!Druckbereich</vt:lpstr>
      <vt:lpstr>'Tipper 020'!Druckbereich</vt:lpstr>
      <vt:lpstr>'Tipper 021'!Druckbereich</vt:lpstr>
      <vt:lpstr>'Tipper 022'!Druckbereich</vt:lpstr>
      <vt:lpstr>'Tipper 023'!Druckbereich</vt:lpstr>
      <vt:lpstr>'Tipper 024'!Druckbereich</vt:lpstr>
      <vt:lpstr>'Tipper 025'!Druckbereich</vt:lpstr>
      <vt:lpstr>'Tipper 026'!Druckbereich</vt:lpstr>
      <vt:lpstr>'Tipper 027'!Druckbereich</vt:lpstr>
      <vt:lpstr>'Tipper 028'!Druckbereich</vt:lpstr>
      <vt:lpstr>'Tipper 029'!Druckbereich</vt:lpstr>
      <vt:lpstr>'Tipper 030'!Druckbereich</vt:lpstr>
      <vt:lpstr>'Tipper 031'!Druckbereich</vt:lpstr>
      <vt:lpstr>'Tipper 032'!Druckbereich</vt:lpstr>
      <vt:lpstr>'Tipper 033'!Druckbereich</vt:lpstr>
      <vt:lpstr>'Tipper 034'!Druckbereich</vt:lpstr>
      <vt:lpstr>'Tipper 035'!Druckbereich</vt:lpstr>
      <vt:lpstr>'Tipper 036'!Druckbereich</vt:lpstr>
      <vt:lpstr>'Tipper 037'!Druckbereich</vt:lpstr>
      <vt:lpstr>'Tipper 038'!Druckbereich</vt:lpstr>
      <vt:lpstr>'Tipper 039'!Druckbereich</vt:lpstr>
      <vt:lpstr>'Tipper 040'!Druckbereich</vt:lpstr>
      <vt:lpstr>'Tipper 041'!Druckbereich</vt:lpstr>
      <vt:lpstr>'Tipper 042'!Druckbereich</vt:lpstr>
      <vt:lpstr>'Tipper 043'!Druckbereich</vt:lpstr>
      <vt:lpstr>'Tipper 044'!Druckbereich</vt:lpstr>
      <vt:lpstr>'Tipper 045'!Druckbereich</vt:lpstr>
      <vt:lpstr>'Tipper 046'!Druckbereich</vt:lpstr>
      <vt:lpstr>'Tipper 047'!Druckbereich</vt:lpstr>
      <vt:lpstr>'Tipper 048'!Druckbereich</vt:lpstr>
      <vt:lpstr>'Tipper 049'!Druckbereich</vt:lpstr>
      <vt:lpstr>'Tipper 050'!Druckbereich</vt:lpstr>
    </vt:vector>
  </TitlesOfParts>
  <Company>Swiss Life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Podlech</dc:creator>
  <cp:lastModifiedBy>roger</cp:lastModifiedBy>
  <cp:lastPrinted>2012-06-07T09:58:43Z</cp:lastPrinted>
  <dcterms:created xsi:type="dcterms:W3CDTF">2005-12-12T07:43:01Z</dcterms:created>
  <dcterms:modified xsi:type="dcterms:W3CDTF">2012-07-04T06:34:00Z</dcterms:modified>
</cp:coreProperties>
</file>